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355" windowHeight="7245"/>
  </bookViews>
  <sheets>
    <sheet name="MTR_ARERA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19" i="1" l="1"/>
  <c r="G119" i="1" s="1"/>
  <c r="E115" i="1"/>
  <c r="G114" i="1"/>
  <c r="F114" i="1"/>
  <c r="E114" i="1"/>
  <c r="F110" i="1"/>
  <c r="E110" i="1"/>
  <c r="G110" i="1" s="1"/>
  <c r="G107" i="1"/>
  <c r="G96" i="1"/>
  <c r="G97" i="1" s="1"/>
  <c r="G93" i="1"/>
  <c r="G92" i="1"/>
  <c r="G84" i="1"/>
  <c r="F84" i="1"/>
  <c r="E84" i="1"/>
  <c r="G83" i="1"/>
  <c r="F83" i="1"/>
  <c r="E83" i="1"/>
  <c r="G77" i="1"/>
  <c r="G76" i="1"/>
  <c r="G68" i="1"/>
  <c r="F68" i="1"/>
  <c r="E68" i="1"/>
  <c r="G67" i="1"/>
  <c r="G66" i="1"/>
  <c r="F65" i="1"/>
  <c r="G64" i="1"/>
  <c r="F64" i="1"/>
  <c r="E64" i="1"/>
  <c r="G63" i="1"/>
  <c r="G65" i="1" s="1"/>
  <c r="G62" i="1"/>
  <c r="G59" i="1"/>
  <c r="G58" i="1"/>
  <c r="F57" i="1"/>
  <c r="F115" i="1" s="1"/>
  <c r="G55" i="1"/>
  <c r="G57" i="1" s="1"/>
  <c r="G52" i="1"/>
  <c r="G51" i="1"/>
  <c r="F48" i="1"/>
  <c r="G48" i="1" s="1"/>
  <c r="G46" i="1"/>
  <c r="G44" i="1"/>
  <c r="F44" i="1"/>
  <c r="E43" i="1"/>
  <c r="F42" i="1"/>
  <c r="G42" i="1" s="1"/>
  <c r="E42" i="1"/>
  <c r="G41" i="1"/>
  <c r="F41" i="1"/>
  <c r="E41" i="1"/>
  <c r="F40" i="1"/>
  <c r="F43" i="1" s="1"/>
  <c r="F39" i="1"/>
  <c r="G39" i="1" s="1"/>
  <c r="F38" i="1"/>
  <c r="F37" i="1"/>
  <c r="G37" i="1" s="1"/>
  <c r="G36" i="1"/>
  <c r="F36" i="1"/>
  <c r="F35" i="1"/>
  <c r="G35" i="1" s="1"/>
  <c r="G34" i="1"/>
  <c r="F34" i="1"/>
  <c r="F33" i="1"/>
  <c r="G33" i="1" s="1"/>
  <c r="G32" i="1"/>
  <c r="F32" i="1"/>
  <c r="F31" i="1"/>
  <c r="E31" i="1"/>
  <c r="E38" i="1" s="1"/>
  <c r="E45" i="1" s="1"/>
  <c r="E69" i="1" s="1"/>
  <c r="F30" i="1"/>
  <c r="G30" i="1" s="1"/>
  <c r="F29" i="1"/>
  <c r="G29" i="1" s="1"/>
  <c r="E29" i="1"/>
  <c r="F28" i="1"/>
  <c r="G28" i="1" s="1"/>
  <c r="G27" i="1"/>
  <c r="F27" i="1"/>
  <c r="F26" i="1"/>
  <c r="G26" i="1" s="1"/>
  <c r="G25" i="1"/>
  <c r="F25" i="1"/>
  <c r="F24" i="1"/>
  <c r="F21" i="1"/>
  <c r="G21" i="1" s="1"/>
  <c r="G19" i="1"/>
  <c r="G120" i="1" s="1"/>
  <c r="F19" i="1"/>
  <c r="F120" i="1" s="1"/>
  <c r="E19" i="1"/>
  <c r="E120" i="1" s="1"/>
  <c r="F18" i="1"/>
  <c r="E18" i="1" s="1"/>
  <c r="E20" i="1" s="1"/>
  <c r="F17" i="1"/>
  <c r="F119" i="1" s="1"/>
  <c r="F16" i="1"/>
  <c r="F15" i="1"/>
  <c r="E15" i="1" s="1"/>
  <c r="E16" i="1" s="1"/>
  <c r="G16" i="1" s="1"/>
  <c r="F14" i="1"/>
  <c r="G14" i="1" s="1"/>
  <c r="F12" i="1"/>
  <c r="F13" i="1" s="1"/>
  <c r="F11" i="1"/>
  <c r="G11" i="1" s="1"/>
  <c r="G10" i="1"/>
  <c r="F10" i="1"/>
  <c r="F9" i="1"/>
  <c r="G9" i="1" s="1"/>
  <c r="G8" i="1"/>
  <c r="F8" i="1"/>
  <c r="F7" i="1"/>
  <c r="G7" i="1" s="1"/>
  <c r="G6" i="1"/>
  <c r="F6" i="1"/>
  <c r="F45" i="1" l="1"/>
  <c r="F69" i="1" s="1"/>
  <c r="F113" i="1"/>
  <c r="E112" i="1"/>
  <c r="E113" i="1"/>
  <c r="G113" i="1" s="1"/>
  <c r="G115" i="1"/>
  <c r="G12" i="1"/>
  <c r="G15" i="1"/>
  <c r="G18" i="1"/>
  <c r="G40" i="1"/>
  <c r="G43" i="1" s="1"/>
  <c r="G17" i="1"/>
  <c r="G20" i="1" s="1"/>
  <c r="F20" i="1"/>
  <c r="F22" i="1" s="1"/>
  <c r="G24" i="1"/>
  <c r="G31" i="1"/>
  <c r="G38" i="1" s="1"/>
  <c r="E12" i="1"/>
  <c r="E13" i="1" s="1"/>
  <c r="F61" i="1" l="1"/>
  <c r="F70" i="1" s="1"/>
  <c r="F47" i="1"/>
  <c r="F112" i="1"/>
  <c r="F111" i="1" s="1"/>
  <c r="E22" i="1"/>
  <c r="G13" i="1"/>
  <c r="G22" i="1" s="1"/>
  <c r="E111" i="1"/>
  <c r="G111" i="1" s="1"/>
  <c r="G112" i="1"/>
  <c r="G45" i="1"/>
  <c r="G69" i="1" s="1"/>
  <c r="G61" i="1" l="1"/>
  <c r="G70" i="1" s="1"/>
  <c r="G47" i="1"/>
  <c r="E61" i="1"/>
  <c r="E70" i="1" s="1"/>
  <c r="E47" i="1"/>
  <c r="G75" i="1" l="1"/>
  <c r="G94" i="1"/>
  <c r="G100" i="1" l="1"/>
  <c r="G98" i="1"/>
  <c r="G101" i="1" s="1"/>
</calcChain>
</file>

<file path=xl/sharedStrings.xml><?xml version="1.0" encoding="utf-8"?>
<sst xmlns="http://schemas.openxmlformats.org/spreadsheetml/2006/main" count="214" uniqueCount="119">
  <si>
    <t>agg. 24-11-2020</t>
  </si>
  <si>
    <t xml:space="preserve">       PEF 2021</t>
  </si>
  <si>
    <t>Appendice 1 al MTR (versione integrata con la Deliberazione 238/2020/R/rif)</t>
  </si>
  <si>
    <t>Input dati 
Ciclo integrato RU</t>
  </si>
  <si>
    <t xml:space="preserve">Ambito tariffario/Comune di </t>
  </si>
  <si>
    <t xml:space="preserve">Input gestori (G) 
Input Ente territorialmente competente (E)
Dato calcolato (C)
Dato MTR </t>
  </si>
  <si>
    <t>Ciclo integrato
 RU</t>
  </si>
  <si>
    <t>Costi 
del Comune/i</t>
  </si>
  <si>
    <t>TOT PEF</t>
  </si>
  <si>
    <t>Legenda celle</t>
  </si>
  <si>
    <r>
      <t xml:space="preserve">Costi dell’attività di raccolta e trasporto dei rifiuti urbani indifferenziati –  </t>
    </r>
    <r>
      <rPr>
        <b/>
        <sz val="12"/>
        <color theme="1"/>
        <rFont val="Calibri"/>
        <family val="2"/>
        <scheme val="minor"/>
      </rPr>
      <t>CRT</t>
    </r>
  </si>
  <si>
    <t>G</t>
  </si>
  <si>
    <t>compilazione libera</t>
  </si>
  <si>
    <r>
      <t xml:space="preserve">Costi dell’attività di trattamento e smaltimento dei rifiuti urbani – </t>
    </r>
    <r>
      <rPr>
        <b/>
        <sz val="12"/>
        <color theme="1"/>
        <rFont val="Calibri"/>
        <family val="2"/>
        <scheme val="minor"/>
      </rPr>
      <t>CTS</t>
    </r>
  </si>
  <si>
    <t>non compilabile</t>
  </si>
  <si>
    <r>
      <t xml:space="preserve">Costi dell’attività di trattamento e recupero dei rifiuti urbani – </t>
    </r>
    <r>
      <rPr>
        <b/>
        <sz val="12"/>
        <color theme="1"/>
        <rFont val="Calibri"/>
        <family val="2"/>
        <scheme val="minor"/>
      </rPr>
      <t>CTR</t>
    </r>
  </si>
  <si>
    <t>celle contenenti formule</t>
  </si>
  <si>
    <r>
      <t xml:space="preserve">Costi dell’attività di raccolta e trasporto delle frazioni differenziate – </t>
    </r>
    <r>
      <rPr>
        <b/>
        <sz val="12"/>
        <color theme="1"/>
        <rFont val="Calibri"/>
        <family val="2"/>
        <scheme val="minor"/>
      </rPr>
      <t>CRD</t>
    </r>
  </si>
  <si>
    <t>celle contenenti formule/totali</t>
  </si>
  <si>
    <r>
      <t xml:space="preserve">Costi operativi incentivanti variabili di cui all'articolo 8 del MTR – </t>
    </r>
    <r>
      <rPr>
        <b/>
        <sz val="12"/>
        <color theme="1"/>
        <rFont val="Calibri"/>
        <family val="2"/>
        <scheme val="minor"/>
      </rPr>
      <t>COI</t>
    </r>
    <r>
      <rPr>
        <b/>
        <vertAlign val="superscript"/>
        <sz val="12"/>
        <color theme="1"/>
        <rFont val="Calibri"/>
        <family val="2"/>
        <scheme val="minor"/>
      </rPr>
      <t>EXP</t>
    </r>
    <r>
      <rPr>
        <b/>
        <vertAlign val="subscript"/>
        <sz val="12"/>
        <color theme="1"/>
        <rFont val="Calibri"/>
        <family val="2"/>
        <scheme val="minor"/>
      </rPr>
      <t>TV</t>
    </r>
  </si>
  <si>
    <r>
      <t xml:space="preserve">Proventi della vendita di materiale ed energia derivante da rifiuti – </t>
    </r>
    <r>
      <rPr>
        <b/>
        <sz val="12"/>
        <color theme="1"/>
        <rFont val="Calibri"/>
        <family val="2"/>
        <scheme val="minor"/>
      </rPr>
      <t>AR</t>
    </r>
  </si>
  <si>
    <r>
      <t xml:space="preserve">Fattore di Sharing  – </t>
    </r>
    <r>
      <rPr>
        <b/>
        <sz val="12"/>
        <color theme="1"/>
        <rFont val="Calibri"/>
        <family val="2"/>
        <scheme val="minor"/>
      </rPr>
      <t>b</t>
    </r>
  </si>
  <si>
    <t>E</t>
  </si>
  <si>
    <r>
      <t xml:space="preserve">Proventi della vendita di materiale ed energia derivante da rifiuti dopo sharing – </t>
    </r>
    <r>
      <rPr>
        <b/>
        <i/>
        <sz val="12"/>
        <color theme="1"/>
        <rFont val="Calibri"/>
        <family val="2"/>
        <scheme val="minor"/>
      </rPr>
      <t>b(AR)</t>
    </r>
  </si>
  <si>
    <r>
      <t xml:space="preserve">Ricavi derivanti dai corrispettivi riconosciuti dal CONAI – </t>
    </r>
    <r>
      <rPr>
        <b/>
        <sz val="12"/>
        <color theme="1"/>
        <rFont val="Calibri"/>
        <family val="2"/>
        <scheme val="minor"/>
      </rPr>
      <t>AR</t>
    </r>
    <r>
      <rPr>
        <b/>
        <vertAlign val="subscript"/>
        <sz val="12"/>
        <color theme="1"/>
        <rFont val="Calibri"/>
        <family val="2"/>
        <scheme val="minor"/>
      </rPr>
      <t>CONAI</t>
    </r>
  </si>
  <si>
    <r>
      <t xml:space="preserve">Fattore di Sharing  – </t>
    </r>
    <r>
      <rPr>
        <b/>
        <sz val="12"/>
        <color theme="1"/>
        <rFont val="Calibri"/>
        <family val="2"/>
        <scheme val="minor"/>
      </rPr>
      <t>b(1+ω)</t>
    </r>
  </si>
  <si>
    <r>
      <t xml:space="preserve">Ricavi derivanti dai corrispettivi riconosciuti dal CONAI dopo sharing  – </t>
    </r>
    <r>
      <rPr>
        <b/>
        <i/>
        <sz val="12"/>
        <color theme="1"/>
        <rFont val="Calibri"/>
        <family val="2"/>
        <scheme val="minor"/>
      </rPr>
      <t>b(1+ω)AR</t>
    </r>
    <r>
      <rPr>
        <b/>
        <i/>
        <vertAlign val="subscript"/>
        <sz val="12"/>
        <color theme="1"/>
        <rFont val="Calibri"/>
        <family val="2"/>
        <scheme val="minor"/>
      </rPr>
      <t>CONAI</t>
    </r>
  </si>
  <si>
    <r>
      <t>Componente a conguaglio relativa ai costi variabili</t>
    </r>
    <r>
      <rPr>
        <b/>
        <sz val="12"/>
        <color theme="1"/>
        <rFont val="Calibri"/>
        <family val="2"/>
        <scheme val="minor"/>
      </rPr>
      <t xml:space="preserve"> –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RC</t>
    </r>
    <r>
      <rPr>
        <b/>
        <vertAlign val="subscript"/>
        <sz val="12"/>
        <color theme="1"/>
        <rFont val="Calibri"/>
        <family val="2"/>
        <scheme val="minor"/>
      </rPr>
      <t>TV</t>
    </r>
  </si>
  <si>
    <r>
      <t xml:space="preserve">Coefficiente di gradualità </t>
    </r>
    <r>
      <rPr>
        <b/>
        <i/>
        <sz val="12"/>
        <color theme="1"/>
        <rFont val="Calibri"/>
        <family val="2"/>
        <scheme val="minor"/>
      </rPr>
      <t>(1+ɣ)</t>
    </r>
  </si>
  <si>
    <r>
      <t>Rateizzazione</t>
    </r>
    <r>
      <rPr>
        <b/>
        <sz val="12"/>
        <color theme="1"/>
        <rFont val="Calibri"/>
        <family val="2"/>
        <scheme val="minor"/>
      </rPr>
      <t xml:space="preserve"> r</t>
    </r>
  </si>
  <si>
    <r>
      <rPr>
        <sz val="12"/>
        <color theme="1"/>
        <rFont val="Calibri"/>
        <family val="2"/>
        <scheme val="minor"/>
      </rPr>
      <t>Componente a conguaglio relativa ai costi variabili</t>
    </r>
    <r>
      <rPr>
        <b/>
        <i/>
        <sz val="12"/>
        <color theme="1"/>
        <rFont val="Calibri"/>
        <family val="2"/>
        <scheme val="minor"/>
      </rPr>
      <t xml:space="preserve"> –</t>
    </r>
    <r>
      <rPr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>(1+ɣ)RC</t>
    </r>
    <r>
      <rPr>
        <b/>
        <i/>
        <vertAlign val="subscript"/>
        <sz val="12"/>
        <color theme="1"/>
        <rFont val="Calibri"/>
        <family val="2"/>
        <scheme val="minor"/>
      </rPr>
      <t>TV</t>
    </r>
    <r>
      <rPr>
        <b/>
        <i/>
        <sz val="12"/>
        <color theme="1"/>
        <rFont val="Calibri"/>
        <family val="2"/>
        <scheme val="minor"/>
      </rPr>
      <t>/r</t>
    </r>
  </si>
  <si>
    <t>Oneri relativi all'IVA indetraibile</t>
  </si>
  <si>
    <r>
      <t>∑TV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totale delle entrate tariffarie relative alle componenti di costo variabile </t>
    </r>
  </si>
  <si>
    <t>C</t>
  </si>
  <si>
    <r>
      <t xml:space="preserve">Costi dell’attività di spazzamento e di lavaggio – </t>
    </r>
    <r>
      <rPr>
        <b/>
        <sz val="12"/>
        <color theme="1"/>
        <rFont val="Calibri"/>
        <family val="2"/>
        <scheme val="minor"/>
      </rPr>
      <t>CSL</t>
    </r>
  </si>
  <si>
    <r>
      <t xml:space="preserve">                   Costi per l’attività di gestione delle tariffe e dei rapporti con gli utenti - </t>
    </r>
    <r>
      <rPr>
        <b/>
        <sz val="12"/>
        <color theme="1"/>
        <rFont val="Calibri"/>
        <family val="2"/>
        <scheme val="minor"/>
      </rPr>
      <t>CARC</t>
    </r>
  </si>
  <si>
    <r>
      <t xml:space="preserve">                    Costi generali di gestione - </t>
    </r>
    <r>
      <rPr>
        <b/>
        <sz val="12"/>
        <color theme="1"/>
        <rFont val="Calibri"/>
        <family val="2"/>
        <scheme val="minor"/>
      </rPr>
      <t>CGG</t>
    </r>
  </si>
  <si>
    <r>
      <t xml:space="preserve">                    Costi relativi alla quota di crediti inesigibili  - </t>
    </r>
    <r>
      <rPr>
        <b/>
        <sz val="12"/>
        <color theme="1"/>
        <rFont val="Calibri"/>
        <family val="2"/>
        <scheme val="minor"/>
      </rPr>
      <t>CCD</t>
    </r>
  </si>
  <si>
    <r>
      <t xml:space="preserve">                    Altri costi - </t>
    </r>
    <r>
      <rPr>
        <b/>
        <sz val="12"/>
        <color theme="1"/>
        <rFont val="Calibri"/>
        <family val="2"/>
        <scheme val="minor"/>
      </rPr>
      <t>COal</t>
    </r>
  </si>
  <si>
    <r>
      <t xml:space="preserve">Costi comuni – </t>
    </r>
    <r>
      <rPr>
        <b/>
        <sz val="12"/>
        <color theme="1"/>
        <rFont val="Calibri"/>
        <family val="2"/>
        <scheme val="minor"/>
      </rPr>
      <t>CC</t>
    </r>
  </si>
  <si>
    <r>
      <t xml:space="preserve">                   Ammortamenti - </t>
    </r>
    <r>
      <rPr>
        <b/>
        <sz val="12"/>
        <color theme="1"/>
        <rFont val="Calibri"/>
        <family val="2"/>
        <scheme val="minor"/>
      </rPr>
      <t>Amm</t>
    </r>
  </si>
  <si>
    <r>
      <t xml:space="preserve">                  Accantonamenti - </t>
    </r>
    <r>
      <rPr>
        <b/>
        <sz val="12"/>
        <color theme="1"/>
        <rFont val="Calibri"/>
        <family val="2"/>
        <scheme val="minor"/>
      </rPr>
      <t>Acc</t>
    </r>
  </si>
  <si>
    <t xml:space="preserve">                        - di cui costi di gestione post-operativa delle discariche</t>
  </si>
  <si>
    <t xml:space="preserve">                        - di cui per crediti</t>
  </si>
  <si>
    <t xml:space="preserve">                        - di cui per rischi e oneri previsti da normativa di settore e/o dal contratto di affidamento</t>
  </si>
  <si>
    <t xml:space="preserve">                        - di cui per altri non in eccesso rispetto a norme tributarie</t>
  </si>
  <si>
    <r>
      <t xml:space="preserve">                Remunerazione del capitale investito netto -</t>
    </r>
    <r>
      <rPr>
        <b/>
        <sz val="12"/>
        <color theme="1"/>
        <rFont val="Calibri"/>
        <family val="2"/>
        <scheme val="minor"/>
      </rPr>
      <t xml:space="preserve"> R</t>
    </r>
  </si>
  <si>
    <r>
      <t xml:space="preserve">               Remunerazione delle immobilizzazioni in corso - </t>
    </r>
    <r>
      <rPr>
        <b/>
        <sz val="12"/>
        <color theme="1"/>
        <rFont val="Calibri"/>
        <family val="2"/>
        <scheme val="minor"/>
      </rPr>
      <t>R</t>
    </r>
    <r>
      <rPr>
        <b/>
        <vertAlign val="subscript"/>
        <sz val="12"/>
        <color theme="1"/>
        <rFont val="Calibri"/>
        <family val="2"/>
        <scheme val="minor"/>
      </rPr>
      <t>lic</t>
    </r>
  </si>
  <si>
    <r>
      <t xml:space="preserve"> Costi d'uso del capitale </t>
    </r>
    <r>
      <rPr>
        <b/>
        <sz val="12"/>
        <color theme="1"/>
        <rFont val="Calibri"/>
        <family val="2"/>
        <scheme val="minor"/>
      </rPr>
      <t xml:space="preserve">- CK </t>
    </r>
  </si>
  <si>
    <r>
      <t xml:space="preserve">Costi operativi incentivanti fissi di cui all'articolo 8 del MTR – </t>
    </r>
    <r>
      <rPr>
        <b/>
        <sz val="12"/>
        <color theme="1"/>
        <rFont val="Calibri"/>
        <family val="2"/>
        <scheme val="minor"/>
      </rPr>
      <t>COI</t>
    </r>
    <r>
      <rPr>
        <b/>
        <vertAlign val="superscript"/>
        <sz val="12"/>
        <color theme="1"/>
        <rFont val="Calibri"/>
        <family val="2"/>
        <scheme val="minor"/>
      </rPr>
      <t>EXP</t>
    </r>
    <r>
      <rPr>
        <b/>
        <vertAlign val="subscript"/>
        <sz val="12"/>
        <color theme="1"/>
        <rFont val="Calibri"/>
        <family val="2"/>
        <scheme val="minor"/>
      </rPr>
      <t>TF</t>
    </r>
  </si>
  <si>
    <r>
      <t xml:space="preserve">Componente a conguaglio relativa ai costi fissi </t>
    </r>
    <r>
      <rPr>
        <b/>
        <sz val="12"/>
        <color theme="1"/>
        <rFont val="Calibri"/>
        <family val="2"/>
        <scheme val="minor"/>
      </rPr>
      <t>–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RC</t>
    </r>
    <r>
      <rPr>
        <b/>
        <vertAlign val="subscript"/>
        <sz val="12"/>
        <color theme="1"/>
        <rFont val="Calibri"/>
        <family val="2"/>
        <scheme val="minor"/>
      </rPr>
      <t>TF</t>
    </r>
  </si>
  <si>
    <r>
      <t>Coefficiente di gradualità</t>
    </r>
    <r>
      <rPr>
        <b/>
        <sz val="12"/>
        <color theme="1"/>
        <rFont val="Calibri"/>
        <family val="2"/>
        <scheme val="minor"/>
      </rPr>
      <t xml:space="preserve"> (1+</t>
    </r>
    <r>
      <rPr>
        <b/>
        <sz val="12"/>
        <color theme="1"/>
        <rFont val="Calibri"/>
        <family val="2"/>
      </rPr>
      <t>ɣ</t>
    </r>
    <r>
      <rPr>
        <b/>
        <sz val="12"/>
        <color theme="1"/>
        <rFont val="Calibri"/>
        <family val="2"/>
        <scheme val="minor"/>
      </rPr>
      <t>)</t>
    </r>
  </si>
  <si>
    <r>
      <t xml:space="preserve">Rateizzazione </t>
    </r>
    <r>
      <rPr>
        <b/>
        <sz val="12"/>
        <color theme="1"/>
        <rFont val="Calibri"/>
        <family val="2"/>
        <scheme val="minor"/>
      </rPr>
      <t>r</t>
    </r>
  </si>
  <si>
    <r>
      <t>Componente a conguaglio relativa ai costi fissi</t>
    </r>
    <r>
      <rPr>
        <b/>
        <sz val="12"/>
        <color theme="1"/>
        <rFont val="Calibri"/>
        <family val="2"/>
        <scheme val="minor"/>
      </rPr>
      <t xml:space="preserve"> –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(1+ɣ)RC</t>
    </r>
    <r>
      <rPr>
        <b/>
        <vertAlign val="subscript"/>
        <sz val="12"/>
        <color theme="1"/>
        <rFont val="Calibri"/>
        <family val="2"/>
        <scheme val="minor"/>
      </rPr>
      <t>TF</t>
    </r>
    <r>
      <rPr>
        <b/>
        <sz val="12"/>
        <color theme="1"/>
        <rFont val="Calibri"/>
        <family val="2"/>
        <scheme val="minor"/>
      </rPr>
      <t>/r</t>
    </r>
  </si>
  <si>
    <r>
      <t>∑TF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totale delle entrate tariffarie relative alle componenti di costo fisse</t>
    </r>
  </si>
  <si>
    <t>Detrazioni di cui al comma 4.5 della Deliberazione 443/2019/R/RIF</t>
  </si>
  <si>
    <r>
      <t>∑T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>= ∑TV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+ ∑TF</t>
    </r>
    <r>
      <rPr>
        <b/>
        <vertAlign val="subscript"/>
        <sz val="12"/>
        <color theme="1"/>
        <rFont val="Calibri"/>
        <family val="2"/>
        <scheme val="minor"/>
      </rPr>
      <t>a</t>
    </r>
  </si>
  <si>
    <t>Detrazioni di cui al comma 1.4 della Determina n. 2/DRIF/2020</t>
  </si>
  <si>
    <r>
      <t>Ulteriori componenti ex deliberazioni 443/2019/R/</t>
    </r>
    <r>
      <rPr>
        <b/>
        <sz val="11"/>
        <color rgb="FFC00000"/>
        <rFont val="Calibri"/>
        <family val="2"/>
        <scheme val="minor"/>
      </rPr>
      <t>RIF</t>
    </r>
    <r>
      <rPr>
        <b/>
        <sz val="14"/>
        <color rgb="FFC00000"/>
        <rFont val="Calibri"/>
        <family val="2"/>
        <scheme val="minor"/>
      </rPr>
      <t>, 238/2020/R/</t>
    </r>
    <r>
      <rPr>
        <b/>
        <sz val="11"/>
        <color rgb="FFC00000"/>
        <rFont val="Calibri"/>
        <family val="2"/>
        <scheme val="minor"/>
      </rPr>
      <t>RIF</t>
    </r>
    <r>
      <rPr>
        <b/>
        <sz val="14"/>
        <color rgb="FFC00000"/>
        <rFont val="Calibri"/>
        <family val="2"/>
        <scheme val="minor"/>
      </rPr>
      <t xml:space="preserve"> e 493/2020/R/</t>
    </r>
    <r>
      <rPr>
        <b/>
        <sz val="11"/>
        <color rgb="FFC00000"/>
        <rFont val="Calibri"/>
        <family val="2"/>
        <scheme val="minor"/>
      </rPr>
      <t>RIF</t>
    </r>
  </si>
  <si>
    <r>
      <t xml:space="preserve">Scostamento atteso dei costi variabili di cui all'articolo 7 bis del MTR   </t>
    </r>
    <r>
      <rPr>
        <b/>
        <i/>
        <sz val="12"/>
        <color theme="1"/>
        <rFont val="Calibri"/>
        <family val="2"/>
        <scheme val="minor"/>
      </rPr>
      <t>COV</t>
    </r>
    <r>
      <rPr>
        <b/>
        <i/>
        <vertAlign val="superscript"/>
        <sz val="12"/>
        <color theme="1"/>
        <rFont val="Calibri"/>
        <family val="2"/>
        <scheme val="minor"/>
      </rPr>
      <t>EXP</t>
    </r>
    <r>
      <rPr>
        <b/>
        <i/>
        <vertAlign val="subscript"/>
        <sz val="12"/>
        <color theme="1"/>
        <rFont val="Calibri"/>
        <family val="2"/>
        <scheme val="minor"/>
      </rPr>
      <t>TV</t>
    </r>
    <r>
      <rPr>
        <b/>
        <vertAlign val="subscript"/>
        <sz val="12"/>
        <rFont val="Calibri"/>
        <family val="2"/>
        <scheme val="minor"/>
      </rPr>
      <t>2021</t>
    </r>
  </si>
  <si>
    <r>
      <t xml:space="preserve">Oneri variabili per la tutela delle utenze domestiche di cui al comma 7 ter.1 del MTR   </t>
    </r>
    <r>
      <rPr>
        <b/>
        <i/>
        <sz val="12"/>
        <color theme="1"/>
        <rFont val="Calibri"/>
        <family val="2"/>
        <scheme val="minor"/>
      </rPr>
      <t>COS</t>
    </r>
    <r>
      <rPr>
        <b/>
        <i/>
        <vertAlign val="superscript"/>
        <sz val="12"/>
        <color theme="1"/>
        <rFont val="Calibri"/>
        <family val="2"/>
        <scheme val="minor"/>
      </rPr>
      <t>EXP</t>
    </r>
    <r>
      <rPr>
        <b/>
        <i/>
        <vertAlign val="subscript"/>
        <sz val="12"/>
        <color theme="1"/>
        <rFont val="Calibri"/>
        <family val="2"/>
        <scheme val="minor"/>
      </rPr>
      <t>TV</t>
    </r>
    <r>
      <rPr>
        <b/>
        <vertAlign val="subscript"/>
        <sz val="12"/>
        <color theme="1"/>
        <rFont val="Calibri"/>
        <family val="2"/>
        <scheme val="minor"/>
      </rPr>
      <t>,2021</t>
    </r>
  </si>
  <si>
    <r>
      <t>Numero di rate</t>
    </r>
    <r>
      <rPr>
        <sz val="12"/>
        <color rgb="FFFF0000"/>
        <rFont val="Calibri"/>
        <family val="2"/>
        <scheme val="minor"/>
      </rPr>
      <t xml:space="preserve"> </t>
    </r>
    <r>
      <rPr>
        <b/>
        <i/>
        <sz val="12"/>
        <rFont val="Calibri"/>
        <family val="2"/>
        <scheme val="minor"/>
      </rPr>
      <t>r'</t>
    </r>
  </si>
  <si>
    <r>
      <t>Rata annuale RCND</t>
    </r>
    <r>
      <rPr>
        <vertAlign val="subscript"/>
        <sz val="12"/>
        <rFont val="Calibri"/>
        <family val="2"/>
        <scheme val="minor"/>
      </rPr>
      <t>TV</t>
    </r>
    <r>
      <rPr>
        <sz val="12"/>
        <rFont val="Calibri"/>
        <family val="2"/>
        <scheme val="minor"/>
      </rPr>
      <t xml:space="preserve">   </t>
    </r>
    <r>
      <rPr>
        <b/>
        <i/>
        <sz val="12"/>
        <rFont val="Calibri"/>
        <family val="2"/>
        <scheme val="minor"/>
      </rPr>
      <t>RCND</t>
    </r>
    <r>
      <rPr>
        <b/>
        <i/>
        <vertAlign val="subscript"/>
        <sz val="12"/>
        <rFont val="Calibri"/>
        <family val="2"/>
        <scheme val="minor"/>
      </rPr>
      <t>TV</t>
    </r>
    <r>
      <rPr>
        <b/>
        <i/>
        <sz val="12"/>
        <rFont val="Calibri"/>
        <family val="2"/>
        <scheme val="minor"/>
      </rPr>
      <t>/r'</t>
    </r>
  </si>
  <si>
    <t xml:space="preserve">Deroga ex art. 107 c.5 d.l. 18/20: differenza tra costi variabili 2019 e costi variabili da PEF 2020 approvato in applicazione del MTR </t>
  </si>
  <si>
    <t>Numero di anni per il recupero della differenza tra costi 2019 e costi da PEF 2020 approvato in applicazione del MTR</t>
  </si>
  <si>
    <r>
      <t xml:space="preserve">Rata annuale conguaglio relativa ai costi variabili per deroga ex art. 107, c. 5, d.l. 18/20   </t>
    </r>
    <r>
      <rPr>
        <b/>
        <i/>
        <sz val="12"/>
        <rFont val="Calibri"/>
        <family val="2"/>
        <scheme val="minor"/>
      </rPr>
      <t>RCU</t>
    </r>
    <r>
      <rPr>
        <b/>
        <i/>
        <vertAlign val="subscript"/>
        <sz val="12"/>
        <rFont val="Calibri"/>
        <family val="2"/>
        <scheme val="minor"/>
      </rPr>
      <t>TV</t>
    </r>
  </si>
  <si>
    <t>Quota (relativa ai costi variabili) dei conguagli residui afferenti alle determinazioni tariffarie del 2020, da recuperare nel 2021</t>
  </si>
  <si>
    <r>
      <t xml:space="preserve">       di cui quota dei conguagli relativi all'annualità 2018  </t>
    </r>
    <r>
      <rPr>
        <b/>
        <i/>
        <sz val="12"/>
        <rFont val="Calibri"/>
        <family val="2"/>
        <scheme val="minor"/>
      </rPr>
      <t>(1+ɣ</t>
    </r>
    <r>
      <rPr>
        <b/>
        <i/>
        <vertAlign val="subscript"/>
        <sz val="12"/>
        <rFont val="Calibri"/>
        <family val="2"/>
        <scheme val="minor"/>
      </rPr>
      <t>2020</t>
    </r>
    <r>
      <rPr>
        <b/>
        <i/>
        <sz val="12"/>
        <rFont val="Calibri"/>
        <family val="2"/>
        <scheme val="minor"/>
      </rPr>
      <t>)RC</t>
    </r>
    <r>
      <rPr>
        <b/>
        <i/>
        <vertAlign val="subscript"/>
        <sz val="12"/>
        <rFont val="Calibri"/>
        <family val="2"/>
        <scheme val="minor"/>
      </rPr>
      <t>TV,2020</t>
    </r>
    <r>
      <rPr>
        <b/>
        <i/>
        <sz val="12"/>
        <rFont val="Calibri"/>
        <family val="2"/>
        <scheme val="minor"/>
      </rPr>
      <t>/r</t>
    </r>
    <r>
      <rPr>
        <b/>
        <i/>
        <vertAlign val="subscript"/>
        <sz val="12"/>
        <rFont val="Calibri"/>
        <family val="2"/>
        <scheme val="minor"/>
      </rPr>
      <t>2020</t>
    </r>
    <r>
      <rPr>
        <sz val="12"/>
        <rFont val="Calibri"/>
        <family val="2"/>
        <scheme val="minor"/>
      </rPr>
      <t xml:space="preserve">  </t>
    </r>
    <r>
      <rPr>
        <i/>
        <sz val="12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(se r</t>
    </r>
    <r>
      <rPr>
        <i/>
        <vertAlign val="subscript"/>
        <sz val="10"/>
        <rFont val="Calibri"/>
        <family val="2"/>
        <scheme val="minor"/>
      </rPr>
      <t>2020</t>
    </r>
    <r>
      <rPr>
        <i/>
        <sz val="10"/>
        <rFont val="Calibri"/>
        <family val="2"/>
        <scheme val="minor"/>
      </rPr>
      <t xml:space="preserve"> &gt; 1)</t>
    </r>
  </si>
  <si>
    <r>
      <t xml:space="preserve">Numero di rate conguagli relativi all'annualità 2018 (RC 2020)   </t>
    </r>
    <r>
      <rPr>
        <b/>
        <i/>
        <sz val="12"/>
        <rFont val="Calibri"/>
        <family val="2"/>
        <scheme val="minor"/>
      </rPr>
      <t>r</t>
    </r>
    <r>
      <rPr>
        <vertAlign val="subscript"/>
        <sz val="12"/>
        <rFont val="Calibri"/>
        <family val="2"/>
        <scheme val="minor"/>
      </rPr>
      <t>2020</t>
    </r>
    <r>
      <rPr>
        <sz val="12"/>
        <rFont val="Calibri"/>
        <family val="2"/>
        <scheme val="minor"/>
      </rPr>
      <t xml:space="preserve">       </t>
    </r>
    <r>
      <rPr>
        <i/>
        <sz val="10"/>
        <rFont val="Calibri"/>
        <family val="2"/>
        <scheme val="minor"/>
      </rPr>
      <t>(da PEF 2020)</t>
    </r>
  </si>
  <si>
    <r>
      <t>∑TV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totale delle entrate tariffarie relative alle componenti di costo variabile (ex deliberazioni 443/2019/R/</t>
    </r>
    <r>
      <rPr>
        <b/>
        <sz val="10"/>
        <color theme="1"/>
        <rFont val="Calibri"/>
        <family val="2"/>
        <scheme val="minor"/>
      </rPr>
      <t>RIF</t>
    </r>
    <r>
      <rPr>
        <b/>
        <sz val="12"/>
        <color theme="1"/>
        <rFont val="Calibri"/>
        <family val="2"/>
        <scheme val="minor"/>
      </rPr>
      <t>, 238/2020/R/</t>
    </r>
    <r>
      <rPr>
        <b/>
        <sz val="10"/>
        <color theme="1"/>
        <rFont val="Calibri"/>
        <family val="2"/>
        <scheme val="minor"/>
      </rPr>
      <t>RIF</t>
    </r>
    <r>
      <rPr>
        <b/>
        <sz val="12"/>
        <color theme="1"/>
        <rFont val="Calibri"/>
        <family val="2"/>
        <scheme val="minor"/>
      </rPr>
      <t xml:space="preserve"> e </t>
    </r>
    <r>
      <rPr>
        <b/>
        <sz val="12"/>
        <rFont val="Calibri"/>
        <family val="2"/>
        <scheme val="minor"/>
      </rPr>
      <t>493</t>
    </r>
    <r>
      <rPr>
        <b/>
        <sz val="12"/>
        <color theme="1"/>
        <rFont val="Calibri"/>
        <family val="2"/>
        <scheme val="minor"/>
      </rPr>
      <t>/2020/R/</t>
    </r>
    <r>
      <rPr>
        <b/>
        <sz val="9"/>
        <color theme="1"/>
        <rFont val="Calibri"/>
        <family val="2"/>
        <scheme val="minor"/>
      </rPr>
      <t>RIF</t>
    </r>
    <r>
      <rPr>
        <b/>
        <sz val="12"/>
        <color theme="1"/>
        <rFont val="Calibri"/>
        <family val="2"/>
        <scheme val="minor"/>
      </rPr>
      <t>)</t>
    </r>
  </si>
  <si>
    <r>
      <t xml:space="preserve">Scostamento atteso dei costi fissi di cui all'articolo 7 bis del MTR   </t>
    </r>
    <r>
      <rPr>
        <b/>
        <i/>
        <sz val="12"/>
        <rFont val="Calibri"/>
        <family val="2"/>
        <scheme val="minor"/>
      </rPr>
      <t>COV</t>
    </r>
    <r>
      <rPr>
        <b/>
        <i/>
        <vertAlign val="superscript"/>
        <sz val="12"/>
        <rFont val="Calibri"/>
        <family val="2"/>
        <scheme val="minor"/>
      </rPr>
      <t>EXP</t>
    </r>
    <r>
      <rPr>
        <b/>
        <i/>
        <vertAlign val="subscript"/>
        <sz val="12"/>
        <rFont val="Calibri"/>
        <family val="2"/>
        <scheme val="minor"/>
      </rPr>
      <t>TF</t>
    </r>
    <r>
      <rPr>
        <b/>
        <vertAlign val="subscript"/>
        <sz val="12"/>
        <rFont val="Calibri"/>
        <family val="2"/>
        <scheme val="minor"/>
      </rPr>
      <t>2021</t>
    </r>
  </si>
  <si>
    <t xml:space="preserve">Deroga ex art. 107 c.5 d.l. 18/20: differenza tra costi fissi 2019 e costi fissi da PEF 2020 approvato in applicazione del MTR </t>
  </si>
  <si>
    <r>
      <t xml:space="preserve">Rata annuale conguaglio relativa ai costi fissi per deroga ex art. 107, c. 5, d.l. 18/20   </t>
    </r>
    <r>
      <rPr>
        <b/>
        <i/>
        <sz val="12"/>
        <rFont val="Calibri"/>
        <family val="2"/>
        <scheme val="minor"/>
      </rPr>
      <t>RCU</t>
    </r>
    <r>
      <rPr>
        <b/>
        <i/>
        <vertAlign val="subscript"/>
        <sz val="12"/>
        <rFont val="Calibri"/>
        <family val="2"/>
        <scheme val="minor"/>
      </rPr>
      <t>TF</t>
    </r>
  </si>
  <si>
    <t>Quota (relativa ai costi fissi) dei conguagli residui afferenti alle determinazioni tariffarie del 2020, da recuperare nel 2021</t>
  </si>
  <si>
    <r>
      <t xml:space="preserve">       di cui quota dei conguagli relativi all'annualità 2018   </t>
    </r>
    <r>
      <rPr>
        <b/>
        <i/>
        <sz val="12"/>
        <rFont val="Calibri"/>
        <family val="2"/>
        <scheme val="minor"/>
      </rPr>
      <t>(1+ɣ</t>
    </r>
    <r>
      <rPr>
        <b/>
        <i/>
        <vertAlign val="subscript"/>
        <sz val="12"/>
        <rFont val="Calibri"/>
        <family val="2"/>
        <scheme val="minor"/>
      </rPr>
      <t>2020</t>
    </r>
    <r>
      <rPr>
        <b/>
        <i/>
        <sz val="12"/>
        <rFont val="Calibri"/>
        <family val="2"/>
        <scheme val="minor"/>
      </rPr>
      <t>)RC</t>
    </r>
    <r>
      <rPr>
        <b/>
        <i/>
        <vertAlign val="subscript"/>
        <sz val="12"/>
        <rFont val="Calibri"/>
        <family val="2"/>
        <scheme val="minor"/>
      </rPr>
      <t>TF,2020</t>
    </r>
    <r>
      <rPr>
        <b/>
        <i/>
        <sz val="12"/>
        <rFont val="Calibri"/>
        <family val="2"/>
        <scheme val="minor"/>
      </rPr>
      <t>/r</t>
    </r>
    <r>
      <rPr>
        <vertAlign val="subscript"/>
        <sz val="12"/>
        <rFont val="Calibri"/>
        <family val="2"/>
        <scheme val="minor"/>
      </rPr>
      <t>2020</t>
    </r>
    <r>
      <rPr>
        <sz val="12"/>
        <rFont val="Calibri"/>
        <family val="2"/>
        <scheme val="minor"/>
      </rPr>
      <t xml:space="preserve">       </t>
    </r>
    <r>
      <rPr>
        <i/>
        <sz val="10"/>
        <rFont val="Calibri"/>
        <family val="2"/>
        <scheme val="minor"/>
      </rPr>
      <t>(se r</t>
    </r>
    <r>
      <rPr>
        <i/>
        <vertAlign val="subscript"/>
        <sz val="10"/>
        <rFont val="Calibri"/>
        <family val="2"/>
        <scheme val="minor"/>
      </rPr>
      <t>2020</t>
    </r>
    <r>
      <rPr>
        <i/>
        <sz val="10"/>
        <rFont val="Calibri"/>
        <family val="2"/>
        <scheme val="minor"/>
      </rPr>
      <t xml:space="preserve"> &gt; 1)</t>
    </r>
  </si>
  <si>
    <r>
      <t>Numero di rate conguagli relativi all'annualità 2018 (RC 2020)   r</t>
    </r>
    <r>
      <rPr>
        <vertAlign val="subscript"/>
        <sz val="12"/>
        <rFont val="Calibri"/>
        <family val="2"/>
        <scheme val="minor"/>
      </rPr>
      <t>2020</t>
    </r>
    <r>
      <rPr>
        <sz val="12"/>
        <rFont val="Calibri"/>
        <family val="2"/>
        <scheme val="minor"/>
      </rPr>
      <t xml:space="preserve">       </t>
    </r>
    <r>
      <rPr>
        <i/>
        <sz val="10"/>
        <rFont val="Calibri"/>
        <family val="2"/>
        <scheme val="minor"/>
      </rPr>
      <t>(da PEF 2020)</t>
    </r>
  </si>
  <si>
    <r>
      <t>∑TF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totale delle entrate tariffarie relative alle componenti di costo fisse  (ex deliberazioni 443/2019/R/RIF, 238/2020/R/RIF e </t>
    </r>
    <r>
      <rPr>
        <b/>
        <sz val="12"/>
        <rFont val="Calibri"/>
        <family val="2"/>
        <scheme val="minor"/>
      </rPr>
      <t>493</t>
    </r>
    <r>
      <rPr>
        <b/>
        <sz val="12"/>
        <color theme="1"/>
        <rFont val="Calibri"/>
        <family val="2"/>
        <scheme val="minor"/>
      </rPr>
      <t>/2020/R/RIF)</t>
    </r>
  </si>
  <si>
    <r>
      <t>∑T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>= ∑TV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+ ∑TF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 (ex deliberazioni 443/2019/R/RIF, 238/2020/R/RIF e </t>
    </r>
    <r>
      <rPr>
        <b/>
        <sz val="12"/>
        <rFont val="Calibri"/>
        <family val="2"/>
        <scheme val="minor"/>
      </rPr>
      <t>493</t>
    </r>
    <r>
      <rPr>
        <b/>
        <sz val="12"/>
        <color theme="1"/>
        <rFont val="Calibri"/>
        <family val="2"/>
        <scheme val="minor"/>
      </rPr>
      <t>/2020/R/RIF)</t>
    </r>
  </si>
  <si>
    <t xml:space="preserve">Grandezze fisico-tecniche </t>
  </si>
  <si>
    <r>
      <t xml:space="preserve">raccolta differenziata   </t>
    </r>
    <r>
      <rPr>
        <i/>
        <sz val="12"/>
        <color theme="1"/>
        <rFont val="Calibri"/>
        <family val="2"/>
        <scheme val="minor"/>
      </rPr>
      <t>%</t>
    </r>
  </si>
  <si>
    <r>
      <t>q</t>
    </r>
    <r>
      <rPr>
        <i/>
        <vertAlign val="subscript"/>
        <sz val="12"/>
        <color theme="1"/>
        <rFont val="Calibri"/>
        <family val="2"/>
        <scheme val="minor"/>
      </rPr>
      <t>a-2</t>
    </r>
    <r>
      <rPr>
        <i/>
        <sz val="12"/>
        <color theme="1"/>
        <rFont val="Calibri"/>
        <family val="2"/>
        <scheme val="minor"/>
      </rPr>
      <t xml:space="preserve">  </t>
    </r>
    <r>
      <rPr>
        <i/>
        <sz val="12"/>
        <rFont val="Calibri"/>
        <family val="2"/>
        <scheme val="minor"/>
      </rPr>
      <t xml:space="preserve"> kg</t>
    </r>
  </si>
  <si>
    <r>
      <t xml:space="preserve">costo unitario effettivo - Cueff   </t>
    </r>
    <r>
      <rPr>
        <i/>
        <sz val="12"/>
        <color theme="1"/>
        <rFont val="Calibri"/>
        <family val="2"/>
        <scheme val="minor"/>
      </rPr>
      <t>€cent/kg</t>
    </r>
  </si>
  <si>
    <r>
      <t xml:space="preserve">fabbisogno standard   </t>
    </r>
    <r>
      <rPr>
        <i/>
        <sz val="12"/>
        <color theme="1"/>
        <rFont val="Calibri"/>
        <family val="2"/>
        <scheme val="minor"/>
      </rPr>
      <t>€cent/kg</t>
    </r>
  </si>
  <si>
    <r>
      <t xml:space="preserve">costo medio settore   </t>
    </r>
    <r>
      <rPr>
        <i/>
        <sz val="12"/>
        <color theme="1"/>
        <rFont val="Calibri"/>
        <family val="2"/>
        <scheme val="minor"/>
      </rPr>
      <t>€cent/kg</t>
    </r>
    <r>
      <rPr>
        <sz val="12"/>
        <color theme="1"/>
        <rFont val="Calibri"/>
        <family val="2"/>
        <scheme val="minor"/>
      </rPr>
      <t xml:space="preserve"> </t>
    </r>
  </si>
  <si>
    <t>Coefficiente di gradualità</t>
  </si>
  <si>
    <r>
      <t xml:space="preserve">valutazione rispetto agli obiettivi di raccolta differenziata   </t>
    </r>
    <r>
      <rPr>
        <b/>
        <i/>
        <sz val="12"/>
        <color theme="1"/>
        <rFont val="Calibri"/>
        <family val="2"/>
        <scheme val="minor"/>
      </rPr>
      <t>ɣ</t>
    </r>
    <r>
      <rPr>
        <b/>
        <i/>
        <vertAlign val="sub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</si>
  <si>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valutazione rispetto all' efficacia dell' attività di preparazione per il riutilizzo e riciclo   </t>
    </r>
    <r>
      <rPr>
        <b/>
        <i/>
        <sz val="12"/>
        <color theme="1"/>
        <rFont val="Calibri"/>
        <family val="2"/>
        <scheme val="minor"/>
      </rPr>
      <t>ɣ</t>
    </r>
    <r>
      <rPr>
        <b/>
        <i/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</si>
  <si>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valutazione rispetto alla soddisfazione degli utenti del servizio   </t>
    </r>
    <r>
      <rPr>
        <b/>
        <i/>
        <sz val="12"/>
        <color theme="1"/>
        <rFont val="Calibri"/>
        <family val="2"/>
        <scheme val="minor"/>
      </rPr>
      <t>ɣ</t>
    </r>
    <r>
      <rPr>
        <b/>
        <i/>
        <vertAlign val="sub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</si>
  <si>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Totale   </t>
    </r>
    <r>
      <rPr>
        <b/>
        <i/>
        <sz val="12"/>
        <color theme="1"/>
        <rFont val="Symbol"/>
        <family val="1"/>
        <charset val="2"/>
      </rPr>
      <t>g</t>
    </r>
  </si>
  <si>
    <r>
      <t xml:space="preserve">Coefficiente di gradualità   </t>
    </r>
    <r>
      <rPr>
        <b/>
        <i/>
        <sz val="12"/>
        <color theme="1"/>
        <rFont val="Arial"/>
        <family val="2"/>
      </rPr>
      <t>(1+</t>
    </r>
    <r>
      <rPr>
        <b/>
        <i/>
        <sz val="12"/>
        <color theme="1"/>
        <rFont val="Symbol"/>
        <family val="1"/>
        <charset val="2"/>
      </rPr>
      <t>g</t>
    </r>
    <r>
      <rPr>
        <b/>
        <i/>
        <sz val="12"/>
        <color theme="1"/>
        <rFont val="Arial"/>
        <family val="2"/>
      </rPr>
      <t>)</t>
    </r>
  </si>
  <si>
    <t>Verifica del limite di crescita</t>
  </si>
  <si>
    <r>
      <t>rpi</t>
    </r>
    <r>
      <rPr>
        <i/>
        <vertAlign val="subscript"/>
        <sz val="12"/>
        <color theme="1"/>
        <rFont val="Calibri"/>
        <family val="2"/>
        <scheme val="minor"/>
      </rPr>
      <t>a</t>
    </r>
  </si>
  <si>
    <t>MTR</t>
  </si>
  <si>
    <r>
      <t xml:space="preserve">coefficiente di recupero di produttività   </t>
    </r>
    <r>
      <rPr>
        <b/>
        <i/>
        <sz val="12"/>
        <color theme="1"/>
        <rFont val="Calibri"/>
        <family val="2"/>
        <scheme val="minor"/>
      </rPr>
      <t>X</t>
    </r>
    <r>
      <rPr>
        <i/>
        <vertAlign val="subscript"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</si>
  <si>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coeff. per il miglioramento previsto della qualità </t>
    </r>
    <r>
      <rPr>
        <b/>
        <sz val="12"/>
        <color theme="1"/>
        <rFont val="Calibri"/>
        <family val="2"/>
        <scheme val="minor"/>
      </rPr>
      <t xml:space="preserve">  </t>
    </r>
    <r>
      <rPr>
        <b/>
        <i/>
        <sz val="12"/>
        <color theme="1"/>
        <rFont val="Calibri"/>
        <family val="2"/>
        <scheme val="minor"/>
      </rPr>
      <t>QL</t>
    </r>
    <r>
      <rPr>
        <b/>
        <i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</t>
    </r>
  </si>
  <si>
    <r>
      <t xml:space="preserve">coeff. per la valorizzazione di modifiche del perimetro gestionale   </t>
    </r>
    <r>
      <rPr>
        <b/>
        <i/>
        <sz val="12"/>
        <color theme="1"/>
        <rFont val="Calibri"/>
        <family val="2"/>
        <scheme val="minor"/>
      </rPr>
      <t>PG</t>
    </r>
    <r>
      <rPr>
        <b/>
        <i/>
        <vertAlign val="subscript"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</si>
  <si>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coeff. per l'emergenza COVID-19   </t>
    </r>
    <r>
      <rPr>
        <b/>
        <i/>
        <sz val="12"/>
        <color theme="1"/>
        <rFont val="Calibri"/>
        <family val="2"/>
        <scheme val="minor"/>
      </rPr>
      <t>C19</t>
    </r>
    <r>
      <rPr>
        <b/>
        <i/>
        <vertAlign val="subscript"/>
        <sz val="12"/>
        <rFont val="Calibri"/>
        <family val="2"/>
        <scheme val="minor"/>
      </rPr>
      <t>2021</t>
    </r>
    <r>
      <rPr>
        <sz val="12"/>
        <rFont val="Calibri"/>
        <family val="2"/>
        <scheme val="minor"/>
      </rPr>
      <t xml:space="preserve"> </t>
    </r>
  </si>
  <si>
    <r>
      <t xml:space="preserve">Parametro per la determinazione del limite alla crescita delle tariffe   </t>
    </r>
    <r>
      <rPr>
        <b/>
        <i/>
        <sz val="12"/>
        <color theme="1"/>
        <rFont val="Symbol"/>
        <family val="1"/>
        <charset val="2"/>
      </rPr>
      <t>r</t>
    </r>
  </si>
  <si>
    <r>
      <rPr>
        <b/>
        <i/>
        <sz val="12"/>
        <color theme="1"/>
        <rFont val="Calibri"/>
        <family val="2"/>
        <scheme val="minor"/>
      </rPr>
      <t>(1+</t>
    </r>
    <r>
      <rPr>
        <b/>
        <i/>
        <sz val="12"/>
        <color theme="1"/>
        <rFont val="Symbol"/>
        <family val="1"/>
        <charset val="2"/>
      </rPr>
      <t>r</t>
    </r>
    <r>
      <rPr>
        <b/>
        <i/>
        <sz val="12"/>
        <color theme="1"/>
        <rFont val="Calibri"/>
        <family val="2"/>
        <scheme val="minor"/>
      </rPr>
      <t>)</t>
    </r>
  </si>
  <si>
    <r>
      <t xml:space="preserve"> </t>
    </r>
    <r>
      <rPr>
        <i/>
        <sz val="12"/>
        <color theme="1"/>
        <rFont val="Calibri"/>
        <family val="2"/>
        <scheme val="minor"/>
      </rPr>
      <t>∑T</t>
    </r>
    <r>
      <rPr>
        <i/>
        <vertAlign val="subscript"/>
        <sz val="12"/>
        <color theme="1"/>
        <rFont val="Calibri"/>
        <family val="2"/>
        <scheme val="minor"/>
      </rPr>
      <t>a</t>
    </r>
  </si>
  <si>
    <r>
      <t xml:space="preserve"> </t>
    </r>
    <r>
      <rPr>
        <i/>
        <sz val="12"/>
        <color theme="1"/>
        <rFont val="Calibri"/>
        <family val="2"/>
        <scheme val="minor"/>
      </rPr>
      <t>∑TV</t>
    </r>
    <r>
      <rPr>
        <i/>
        <vertAlign val="subscript"/>
        <sz val="12"/>
        <color theme="1"/>
        <rFont val="Calibri"/>
        <family val="2"/>
        <scheme val="minor"/>
      </rPr>
      <t>a-1</t>
    </r>
  </si>
  <si>
    <r>
      <t xml:space="preserve"> </t>
    </r>
    <r>
      <rPr>
        <i/>
        <sz val="12"/>
        <color theme="1"/>
        <rFont val="Calibri"/>
        <family val="2"/>
        <scheme val="minor"/>
      </rPr>
      <t>∑TF</t>
    </r>
    <r>
      <rPr>
        <i/>
        <vertAlign val="subscript"/>
        <sz val="12"/>
        <color theme="1"/>
        <rFont val="Calibri"/>
        <family val="2"/>
        <scheme val="minor"/>
      </rPr>
      <t>a-1</t>
    </r>
  </si>
  <si>
    <r>
      <t xml:space="preserve"> </t>
    </r>
    <r>
      <rPr>
        <i/>
        <sz val="12"/>
        <color theme="1"/>
        <rFont val="Calibri"/>
        <family val="2"/>
        <scheme val="minor"/>
      </rPr>
      <t>∑T</t>
    </r>
    <r>
      <rPr>
        <i/>
        <vertAlign val="subscript"/>
        <sz val="12"/>
        <color theme="1"/>
        <rFont val="Calibri"/>
        <family val="2"/>
        <scheme val="minor"/>
      </rPr>
      <t>a-1</t>
    </r>
  </si>
  <si>
    <r>
      <t xml:space="preserve"> </t>
    </r>
    <r>
      <rPr>
        <b/>
        <i/>
        <sz val="12"/>
        <color theme="1"/>
        <rFont val="Calibri"/>
        <family val="2"/>
        <scheme val="minor"/>
      </rPr>
      <t>∑T</t>
    </r>
    <r>
      <rPr>
        <b/>
        <i/>
        <vertAlign val="subscript"/>
        <sz val="12"/>
        <color theme="1"/>
        <rFont val="Calibri"/>
        <family val="2"/>
        <scheme val="minor"/>
      </rPr>
      <t>a</t>
    </r>
    <r>
      <rPr>
        <b/>
        <i/>
        <sz val="12"/>
        <color theme="1"/>
        <rFont val="Calibri"/>
        <family val="2"/>
        <scheme val="minor"/>
      </rPr>
      <t>/ ∑T</t>
    </r>
    <r>
      <rPr>
        <b/>
        <i/>
        <vertAlign val="subscript"/>
        <sz val="12"/>
        <color theme="1"/>
        <rFont val="Calibri"/>
        <family val="2"/>
        <scheme val="minor"/>
      </rPr>
      <t>a-1</t>
    </r>
  </si>
  <si>
    <r>
      <t>∑T</t>
    </r>
    <r>
      <rPr>
        <b/>
        <vertAlign val="subscript"/>
        <sz val="12"/>
        <color theme="1"/>
        <rFont val="Calibri"/>
        <family val="2"/>
        <scheme val="minor"/>
      </rPr>
      <t>max</t>
    </r>
    <r>
      <rPr>
        <b/>
        <sz val="12"/>
        <color theme="1"/>
        <rFont val="Calibri"/>
        <family val="2"/>
        <scheme val="minor"/>
      </rPr>
      <t xml:space="preserve">  (entrate tariffarie massime applicabili nel rispetto del limite di crescita)</t>
    </r>
  </si>
  <si>
    <r>
      <t>delta (∑T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>-∑T</t>
    </r>
    <r>
      <rPr>
        <b/>
        <vertAlign val="subscript"/>
        <sz val="12"/>
        <color theme="1"/>
        <rFont val="Calibri"/>
        <family val="2"/>
        <scheme val="minor"/>
      </rPr>
      <t>max</t>
    </r>
    <r>
      <rPr>
        <b/>
        <sz val="12"/>
        <color theme="1"/>
        <rFont val="Calibri"/>
        <family val="2"/>
        <scheme val="minor"/>
      </rPr>
      <t>)</t>
    </r>
  </si>
  <si>
    <t>Riclassificazione dei costi fissi e variabili per il rispetto condizione art. 3 MTR</t>
  </si>
  <si>
    <r>
      <t xml:space="preserve">Riclassifica </t>
    </r>
    <r>
      <rPr>
        <b/>
        <sz val="12"/>
        <color theme="1"/>
        <rFont val="Calibri"/>
        <family val="2"/>
        <scheme val="minor"/>
      </rPr>
      <t>TV</t>
    </r>
    <r>
      <rPr>
        <b/>
        <vertAlign val="subscript"/>
        <sz val="12"/>
        <color theme="1"/>
        <rFont val="Calibri"/>
        <family val="2"/>
        <scheme val="minor"/>
      </rPr>
      <t>a</t>
    </r>
    <r>
      <rPr>
        <b/>
        <sz val="12"/>
        <color theme="1"/>
        <rFont val="Calibri"/>
        <family val="2"/>
        <scheme val="minor"/>
      </rPr>
      <t xml:space="preserve"> </t>
    </r>
  </si>
  <si>
    <r>
      <t>Riclassifica</t>
    </r>
    <r>
      <rPr>
        <b/>
        <sz val="12"/>
        <color theme="1"/>
        <rFont val="Calibri"/>
        <family val="2"/>
        <scheme val="minor"/>
      </rPr>
      <t xml:space="preserve"> TF</t>
    </r>
    <r>
      <rPr>
        <b/>
        <vertAlign val="subscript"/>
        <sz val="12"/>
        <color theme="1"/>
        <rFont val="Calibri"/>
        <family val="2"/>
        <scheme val="minor"/>
      </rPr>
      <t>a</t>
    </r>
  </si>
  <si>
    <t xml:space="preserve">Attività esterne Ciclo integrato RU </t>
  </si>
  <si>
    <r>
      <t>Riepilogo delle componenti a conguaglio il cui recupero in tariffa è rinviato alle annualità successive al 2021</t>
    </r>
    <r>
      <rPr>
        <b/>
        <i/>
        <sz val="14"/>
        <color rgb="FFC00000"/>
        <rFont val="Calibri"/>
        <family val="2"/>
        <scheme val="minor"/>
      </rPr>
      <t xml:space="preserve"> </t>
    </r>
    <r>
      <rPr>
        <b/>
        <i/>
        <sz val="9"/>
        <color rgb="FFC00000"/>
        <rFont val="Calibri"/>
        <family val="2"/>
        <scheme val="minor"/>
      </rPr>
      <t>(NON COMPILABILE)</t>
    </r>
  </si>
  <si>
    <t>Quota residua dei conguagli relativi all’annualità 2018 (come determinati nell’ambito del PEF 2020)</t>
  </si>
  <si>
    <t>Quota residua dei conguagli relativi all’annualità 2019</t>
  </si>
  <si>
    <t xml:space="preserve">di cui quota residua della componente a conguaglio dei costi variabili riconosciuta, relativa all'annualità 2019 </t>
  </si>
  <si>
    <t>di cui quota residua della componente a conguaglio dei costi fissi riconosciuta, relativa all'annualità 2019</t>
  </si>
  <si>
    <r>
      <t>Quota residua recupero delle mancate entrate tariffarie 2020 per applicazione dei fattori di correzione ex del. 158/2020/R/</t>
    </r>
    <r>
      <rPr>
        <sz val="10"/>
        <color theme="1"/>
        <rFont val="Calibri"/>
        <family val="2"/>
        <scheme val="minor"/>
      </rPr>
      <t>RIF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(relativa a RCND</t>
    </r>
    <r>
      <rPr>
        <vertAlign val="subscript"/>
        <sz val="12"/>
        <rFont val="Calibri"/>
        <family val="2"/>
        <scheme val="minor"/>
      </rPr>
      <t>TV</t>
    </r>
    <r>
      <rPr>
        <sz val="12"/>
        <rFont val="Calibri"/>
        <family val="2"/>
        <scheme val="minor"/>
      </rPr>
      <t>)</t>
    </r>
  </si>
  <si>
    <r>
      <t xml:space="preserve">Quota residua conguaglio per recupero derivante da tariffe in deroga ex art. 107 c. 5 d.l. 18/20 </t>
    </r>
    <r>
      <rPr>
        <sz val="12"/>
        <rFont val="Calibri"/>
        <family val="2"/>
        <scheme val="minor"/>
      </rPr>
      <t>(relativa alle componenti RCU)</t>
    </r>
  </si>
  <si>
    <t xml:space="preserve">Componente a conguaglio relativa all'annualità 2019   RC = RCTV+RCTF </t>
  </si>
  <si>
    <t xml:space="preserve">Numero di rate residue della componente a conguaglio RC relativa all'annualità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</si>
</sst>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_-;\-* #,##0_-;_-* &quot;-&quot;??_-;_-@_-"/>
    <numFmt numFmtId="166" formatCode="_-* #,##0\ _€_-;\-* #,##0\ _€_-;_-* &quot;-&quot;??\ _€_-;_-@_-"/>
    <numFmt numFmtId="167" formatCode="_-* #,##0.00\ _€_-;\-* #,##0.00\ _€_-;_-* &quot;-&quot;??\ _€_-;_-@_-"/>
    <numFmt numFmtId="168" formatCode="0.0%"/>
    <numFmt numFmtId="169" formatCode="_-* #,##0.000_-;\-* #,##0.000_-;_-* &quot;-&quot;??_-;_-@_-"/>
  </numFmts>
  <fonts count="5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3"/>
      <name val="Arial"/>
      <family val="2"/>
    </font>
    <font>
      <b/>
      <vertAlign val="superscript"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theme="1"/>
      <name val="Calibri"/>
      <family val="2"/>
      <scheme val="minor"/>
    </font>
    <font>
      <b/>
      <i/>
      <vertAlign val="sub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vertAlign val="superscript"/>
      <sz val="12"/>
      <color theme="1"/>
      <name val="Calibri"/>
      <family val="2"/>
      <scheme val="minor"/>
    </font>
    <font>
      <b/>
      <vertAlign val="subscript"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vertAlign val="subscript"/>
      <sz val="12"/>
      <name val="Calibri"/>
      <family val="2"/>
      <scheme val="minor"/>
    </font>
    <font>
      <b/>
      <i/>
      <vertAlign val="subscript"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i/>
      <vertAlign val="subscript"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vertAlign val="superscript"/>
      <sz val="12"/>
      <name val="Calibri"/>
      <family val="2"/>
      <scheme val="minor"/>
    </font>
    <font>
      <i/>
      <vertAlign val="subscript"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Symbol"/>
      <family val="1"/>
      <charset val="2"/>
    </font>
    <font>
      <b/>
      <i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rgb="FFC00000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Roboto Lt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gray125">
        <bgColor theme="0"/>
      </patternFill>
    </fill>
    <fill>
      <patternFill patternType="solid">
        <fgColor rgb="FF02A78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0" borderId="1" applyNumberFormat="0" applyFill="0" applyAlignment="0" applyProtection="0"/>
    <xf numFmtId="43" fontId="49" fillId="0" borderId="0" applyFont="0" applyFill="0" applyBorder="0" applyAlignment="0" applyProtection="0"/>
    <xf numFmtId="0" fontId="49" fillId="0" borderId="0"/>
  </cellStyleXfs>
  <cellXfs count="270">
    <xf numFmtId="0" fontId="0" fillId="0" borderId="0" xfId="0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/>
    <xf numFmtId="0" fontId="5" fillId="2" borderId="0" xfId="0" applyFont="1" applyFill="1"/>
    <xf numFmtId="0" fontId="5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6" fillId="2" borderId="2" xfId="0" applyFont="1" applyFill="1" applyBorder="1"/>
    <xf numFmtId="0" fontId="5" fillId="2" borderId="2" xfId="0" applyFont="1" applyFill="1" applyBorder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43" fontId="10" fillId="2" borderId="0" xfId="1" applyFont="1" applyFill="1" applyAlignment="1">
      <alignment horizontal="center"/>
    </xf>
    <xf numFmtId="43" fontId="11" fillId="2" borderId="0" xfId="1" applyFont="1" applyFill="1" applyAlignment="1">
      <alignment horizontal="center"/>
    </xf>
    <xf numFmtId="0" fontId="0" fillId="2" borderId="0" xfId="0" applyFill="1"/>
    <xf numFmtId="0" fontId="12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43" fontId="14" fillId="2" borderId="6" xfId="1" applyFont="1" applyFill="1" applyBorder="1" applyAlignment="1" applyProtection="1">
      <alignment horizontal="center" vertical="center" wrapText="1"/>
      <protection locked="0"/>
    </xf>
    <xf numFmtId="43" fontId="14" fillId="2" borderId="5" xfId="1" applyFont="1" applyFill="1" applyBorder="1" applyAlignment="1" applyProtection="1">
      <alignment horizontal="center" vertical="center" wrapText="1"/>
      <protection locked="0"/>
    </xf>
    <xf numFmtId="43" fontId="14" fillId="2" borderId="7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43" fontId="16" fillId="2" borderId="4" xfId="1" applyFont="1" applyFill="1" applyBorder="1" applyAlignment="1">
      <alignment horizontal="center" vertical="center" wrapText="1"/>
    </xf>
    <xf numFmtId="43" fontId="17" fillId="2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8" fillId="2" borderId="0" xfId="4" applyFill="1" applyBorder="1"/>
    <xf numFmtId="0" fontId="8" fillId="2" borderId="10" xfId="0" applyFont="1" applyFill="1" applyBorder="1" applyAlignment="1">
      <alignment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" fillId="2" borderId="11" xfId="2" applyFont="1" applyFill="1" applyBorder="1" applyAlignment="1" applyProtection="1">
      <alignment horizontal="center" vertical="center"/>
      <protection locked="0"/>
    </xf>
    <xf numFmtId="164" fontId="1" fillId="2" borderId="11" xfId="2" applyFont="1" applyFill="1" applyBorder="1" applyAlignment="1" applyProtection="1">
      <alignment horizontal="center" vertical="center"/>
    </xf>
    <xf numFmtId="164" fontId="1" fillId="3" borderId="11" xfId="2" applyFont="1" applyFill="1" applyBorder="1" applyAlignment="1" applyProtection="1">
      <alignment horizontal="center" vertical="center"/>
    </xf>
    <xf numFmtId="165" fontId="0" fillId="2" borderId="12" xfId="1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65" fontId="0" fillId="3" borderId="12" xfId="1" applyNumberFormat="1" applyFont="1" applyFill="1" applyBorder="1" applyAlignment="1">
      <alignment horizontal="center" vertical="center"/>
    </xf>
    <xf numFmtId="165" fontId="3" fillId="5" borderId="12" xfId="1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8" fillId="0" borderId="0" xfId="0" applyFont="1"/>
    <xf numFmtId="0" fontId="8" fillId="2" borderId="13" xfId="0" applyFont="1" applyFill="1" applyBorder="1" applyAlignment="1">
      <alignment vertical="center"/>
    </xf>
    <xf numFmtId="43" fontId="6" fillId="2" borderId="11" xfId="1" applyFont="1" applyFill="1" applyBorder="1" applyAlignment="1" applyProtection="1">
      <alignment horizontal="center" vertical="center"/>
    </xf>
    <xf numFmtId="43" fontId="1" fillId="2" borderId="11" xfId="1" applyFont="1" applyFill="1" applyBorder="1" applyAlignment="1" applyProtection="1">
      <alignment horizontal="center" vertical="center"/>
    </xf>
    <xf numFmtId="43" fontId="21" fillId="0" borderId="11" xfId="1" applyFont="1" applyBorder="1" applyAlignment="1" applyProtection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4" fillId="2" borderId="0" xfId="0" applyFont="1" applyFill="1"/>
    <xf numFmtId="165" fontId="6" fillId="2" borderId="11" xfId="1" applyNumberFormat="1" applyFont="1" applyFill="1" applyBorder="1" applyAlignment="1" applyProtection="1">
      <alignment horizontal="center" vertical="center"/>
    </xf>
    <xf numFmtId="165" fontId="1" fillId="2" borderId="11" xfId="1" applyNumberFormat="1" applyFont="1" applyFill="1" applyBorder="1" applyAlignment="1" applyProtection="1">
      <alignment horizontal="center" vertical="center"/>
    </xf>
    <xf numFmtId="165" fontId="21" fillId="0" borderId="11" xfId="1" applyNumberFormat="1" applyFont="1" applyBorder="1" applyAlignment="1" applyProtection="1">
      <alignment horizontal="center" vertical="center"/>
    </xf>
    <xf numFmtId="0" fontId="24" fillId="2" borderId="10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/>
    </xf>
    <xf numFmtId="0" fontId="13" fillId="5" borderId="9" xfId="0" applyFont="1" applyFill="1" applyBorder="1" applyAlignment="1">
      <alignment horizontal="center" vertical="center"/>
    </xf>
    <xf numFmtId="164" fontId="3" fillId="5" borderId="14" xfId="2" applyFont="1" applyFill="1" applyBorder="1" applyAlignment="1">
      <alignment horizontal="center" vertical="center"/>
    </xf>
    <xf numFmtId="0" fontId="8" fillId="2" borderId="15" xfId="0" applyFont="1" applyFill="1" applyBorder="1" applyProtection="1">
      <protection locked="0"/>
    </xf>
    <xf numFmtId="0" fontId="13" fillId="2" borderId="16" xfId="0" applyFont="1" applyFill="1" applyBorder="1" applyAlignment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43" fontId="1" fillId="2" borderId="0" xfId="1" applyFont="1" applyFill="1" applyAlignment="1" applyProtection="1">
      <alignment horizontal="center"/>
      <protection locked="0"/>
    </xf>
    <xf numFmtId="43" fontId="1" fillId="2" borderId="17" xfId="1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164" fontId="1" fillId="2" borderId="4" xfId="2" applyFont="1" applyFill="1" applyBorder="1" applyAlignment="1" applyProtection="1">
      <alignment horizontal="center" vertical="center"/>
      <protection locked="0"/>
    </xf>
    <xf numFmtId="164" fontId="1" fillId="2" borderId="4" xfId="2" applyFont="1" applyFill="1" applyBorder="1" applyAlignment="1" applyProtection="1">
      <alignment horizontal="center" vertical="center"/>
    </xf>
    <xf numFmtId="164" fontId="1" fillId="3" borderId="18" xfId="2" applyFont="1" applyFill="1" applyBorder="1" applyAlignment="1" applyProtection="1">
      <alignment horizontal="center" vertical="center"/>
    </xf>
    <xf numFmtId="164" fontId="1" fillId="3" borderId="19" xfId="2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>
      <alignment vertical="center"/>
    </xf>
    <xf numFmtId="0" fontId="13" fillId="2" borderId="21" xfId="0" applyFont="1" applyFill="1" applyBorder="1" applyAlignment="1">
      <alignment horizontal="center" vertical="center"/>
    </xf>
    <xf numFmtId="164" fontId="1" fillId="2" borderId="21" xfId="2" applyFont="1" applyFill="1" applyBorder="1" applyAlignment="1" applyProtection="1">
      <alignment horizontal="center" vertical="center"/>
      <protection locked="0"/>
    </xf>
    <xf numFmtId="164" fontId="1" fillId="3" borderId="22" xfId="2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13" fillId="2" borderId="25" xfId="0" applyFont="1" applyFill="1" applyBorder="1" applyAlignment="1">
      <alignment horizontal="center" vertical="center"/>
    </xf>
    <xf numFmtId="164" fontId="1" fillId="3" borderId="26" xfId="2" applyFont="1" applyFill="1" applyBorder="1" applyAlignment="1" applyProtection="1">
      <alignment horizontal="center" vertical="center"/>
    </xf>
    <xf numFmtId="164" fontId="1" fillId="3" borderId="27" xfId="2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164" fontId="1" fillId="2" borderId="28" xfId="2" applyFont="1" applyFill="1" applyBorder="1" applyAlignment="1" applyProtection="1">
      <alignment horizontal="center" vertical="center"/>
      <protection locked="0"/>
    </xf>
    <xf numFmtId="164" fontId="1" fillId="2" borderId="28" xfId="2" applyFont="1" applyFill="1" applyBorder="1" applyAlignment="1" applyProtection="1">
      <alignment horizontal="center" vertical="center"/>
    </xf>
    <xf numFmtId="164" fontId="1" fillId="6" borderId="26" xfId="2" applyFont="1" applyFill="1" applyBorder="1" applyAlignment="1">
      <alignment horizontal="center" vertical="center"/>
    </xf>
    <xf numFmtId="0" fontId="8" fillId="2" borderId="20" xfId="0" quotePrefix="1" applyFont="1" applyFill="1" applyBorder="1" applyAlignment="1">
      <alignment vertical="center"/>
    </xf>
    <xf numFmtId="164" fontId="1" fillId="2" borderId="21" xfId="2" applyFont="1" applyFill="1" applyBorder="1" applyAlignment="1" applyProtection="1">
      <alignment horizontal="center" vertical="center"/>
    </xf>
    <xf numFmtId="164" fontId="1" fillId="3" borderId="26" xfId="2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164" fontId="1" fillId="2" borderId="9" xfId="2" applyFont="1" applyFill="1" applyBorder="1" applyAlignment="1" applyProtection="1">
      <alignment horizontal="center" vertical="center"/>
      <protection locked="0"/>
    </xf>
    <xf numFmtId="164" fontId="1" fillId="2" borderId="9" xfId="2" applyFont="1" applyFill="1" applyBorder="1" applyAlignment="1" applyProtection="1">
      <alignment horizontal="center" vertical="center"/>
    </xf>
    <xf numFmtId="43" fontId="6" fillId="7" borderId="11" xfId="0" applyNumberFormat="1" applyFont="1" applyFill="1" applyBorder="1" applyAlignment="1" applyProtection="1">
      <alignment horizontal="center" vertical="center"/>
    </xf>
    <xf numFmtId="165" fontId="6" fillId="7" borderId="11" xfId="0" applyNumberFormat="1" applyFont="1" applyFill="1" applyBorder="1" applyAlignment="1" applyProtection="1">
      <alignment horizontal="center" vertical="center"/>
    </xf>
    <xf numFmtId="164" fontId="1" fillId="3" borderId="29" xfId="2" applyFont="1" applyFill="1" applyBorder="1" applyAlignment="1" applyProtection="1">
      <alignment horizontal="center" vertical="center"/>
    </xf>
    <xf numFmtId="164" fontId="3" fillId="5" borderId="9" xfId="2" applyFont="1" applyFill="1" applyBorder="1" applyAlignment="1" applyProtection="1">
      <alignment horizontal="center" vertical="center"/>
    </xf>
    <xf numFmtId="0" fontId="13" fillId="5" borderId="30" xfId="0" applyFont="1" applyFill="1" applyBorder="1" applyAlignment="1">
      <alignment vertical="center"/>
    </xf>
    <xf numFmtId="0" fontId="13" fillId="5" borderId="14" xfId="0" applyFont="1" applyFill="1" applyBorder="1" applyAlignment="1">
      <alignment horizontal="center" vertical="center"/>
    </xf>
    <xf numFmtId="164" fontId="3" fillId="5" borderId="11" xfId="2" applyFont="1" applyFill="1" applyBorder="1" applyAlignment="1" applyProtection="1">
      <alignment horizontal="center" vertical="center"/>
    </xf>
    <xf numFmtId="0" fontId="8" fillId="2" borderId="30" xfId="0" applyFont="1" applyFill="1" applyBorder="1" applyAlignment="1">
      <alignment vertical="center"/>
    </xf>
    <xf numFmtId="0" fontId="13" fillId="2" borderId="14" xfId="0" applyFont="1" applyFill="1" applyBorder="1" applyAlignment="1">
      <alignment horizontal="center" vertical="center"/>
    </xf>
    <xf numFmtId="164" fontId="1" fillId="2" borderId="31" xfId="2" applyFont="1" applyFill="1" applyBorder="1" applyAlignment="1" applyProtection="1">
      <alignment horizontal="center" vertical="center"/>
      <protection locked="0"/>
    </xf>
    <xf numFmtId="164" fontId="1" fillId="2" borderId="32" xfId="2" applyFont="1" applyFill="1" applyBorder="1" applyAlignment="1" applyProtection="1">
      <alignment horizontal="center" vertical="center"/>
    </xf>
    <xf numFmtId="164" fontId="1" fillId="3" borderId="32" xfId="2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>
      <alignment vertical="center"/>
    </xf>
    <xf numFmtId="43" fontId="8" fillId="2" borderId="0" xfId="1" applyFont="1" applyFill="1" applyAlignment="1">
      <alignment horizontal="center" vertical="center"/>
    </xf>
    <xf numFmtId="43" fontId="8" fillId="2" borderId="0" xfId="1" applyFont="1" applyFill="1" applyBorder="1"/>
    <xf numFmtId="0" fontId="26" fillId="0" borderId="12" xfId="0" applyFont="1" applyBorder="1"/>
    <xf numFmtId="0" fontId="28" fillId="2" borderId="0" xfId="0" applyFont="1" applyFill="1" applyAlignment="1">
      <alignment horizontal="center"/>
    </xf>
    <xf numFmtId="0" fontId="28" fillId="2" borderId="33" xfId="0" applyFont="1" applyFill="1" applyBorder="1" applyAlignment="1">
      <alignment horizontal="center"/>
    </xf>
    <xf numFmtId="0" fontId="8" fillId="2" borderId="25" xfId="0" applyFont="1" applyFill="1" applyBorder="1" applyAlignment="1">
      <alignment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0" fillId="0" borderId="3" xfId="2" applyNumberFormat="1" applyFont="1" applyBorder="1" applyAlignment="1" applyProtection="1">
      <alignment horizontal="center" vertical="center"/>
      <protection locked="0"/>
    </xf>
    <xf numFmtId="0" fontId="0" fillId="0" borderId="4" xfId="2" applyNumberFormat="1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164" fontId="1" fillId="2" borderId="14" xfId="2" applyFont="1" applyFill="1" applyBorder="1" applyAlignment="1" applyProtection="1">
      <alignment horizontal="center" vertical="center"/>
      <protection locked="0"/>
    </xf>
    <xf numFmtId="0" fontId="13" fillId="0" borderId="34" xfId="0" applyFont="1" applyBorder="1" applyAlignment="1">
      <alignment horizontal="center" vertical="center"/>
    </xf>
    <xf numFmtId="164" fontId="1" fillId="2" borderId="25" xfId="2" applyFont="1" applyFill="1" applyBorder="1" applyAlignment="1" applyProtection="1">
      <alignment horizontal="center" vertical="center"/>
      <protection locked="0"/>
    </xf>
    <xf numFmtId="0" fontId="17" fillId="0" borderId="9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" fillId="2" borderId="8" xfId="2" applyNumberFormat="1" applyFont="1" applyFill="1" applyBorder="1" applyAlignment="1" applyProtection="1">
      <alignment horizontal="center" vertical="center"/>
      <protection locked="0"/>
    </xf>
    <xf numFmtId="0" fontId="0" fillId="0" borderId="11" xfId="2" applyNumberFormat="1" applyFont="1" applyBorder="1" applyAlignment="1" applyProtection="1">
      <alignment horizontal="center" vertical="center"/>
      <protection locked="0"/>
    </xf>
    <xf numFmtId="0" fontId="17" fillId="0" borderId="36" xfId="0" applyFont="1" applyBorder="1" applyAlignment="1">
      <alignment vertical="center"/>
    </xf>
    <xf numFmtId="0" fontId="16" fillId="2" borderId="35" xfId="0" applyFont="1" applyFill="1" applyBorder="1" applyAlignment="1">
      <alignment horizontal="center" vertical="center"/>
    </xf>
    <xf numFmtId="164" fontId="1" fillId="3" borderId="35" xfId="2" applyFont="1" applyFill="1" applyBorder="1" applyAlignment="1" applyProtection="1">
      <alignment horizontal="center" vertical="center"/>
    </xf>
    <xf numFmtId="0" fontId="17" fillId="0" borderId="11" xfId="0" applyFont="1" applyBorder="1" applyAlignment="1">
      <alignment vertical="center"/>
    </xf>
    <xf numFmtId="0" fontId="16" fillId="2" borderId="11" xfId="0" applyFont="1" applyFill="1" applyBorder="1" applyAlignment="1">
      <alignment horizontal="center" vertical="center"/>
    </xf>
    <xf numFmtId="164" fontId="1" fillId="2" borderId="8" xfId="2" applyFont="1" applyFill="1" applyBorder="1" applyAlignment="1" applyProtection="1">
      <alignment horizontal="center" vertical="center"/>
      <protection locked="0"/>
    </xf>
    <xf numFmtId="164" fontId="1" fillId="3" borderId="9" xfId="2" applyFont="1" applyFill="1" applyBorder="1" applyAlignment="1" applyProtection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30" xfId="2" applyNumberFormat="1" applyFont="1" applyBorder="1" applyAlignment="1" applyProtection="1">
      <alignment horizontal="center" vertical="center"/>
      <protection locked="0"/>
    </xf>
    <xf numFmtId="0" fontId="0" fillId="0" borderId="14" xfId="2" applyNumberFormat="1" applyFont="1" applyBorder="1" applyAlignment="1" applyProtection="1">
      <alignment horizontal="center" vertical="center"/>
      <protection locked="0"/>
    </xf>
    <xf numFmtId="0" fontId="13" fillId="5" borderId="35" xfId="0" applyFont="1" applyFill="1" applyBorder="1" applyAlignment="1">
      <alignment vertical="center" wrapText="1"/>
    </xf>
    <xf numFmtId="0" fontId="13" fillId="5" borderId="35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164" fontId="3" fillId="5" borderId="35" xfId="2" applyFont="1" applyFill="1" applyBorder="1" applyAlignment="1" applyProtection="1">
      <alignment horizontal="center" vertical="center" wrapText="1"/>
    </xf>
    <xf numFmtId="0" fontId="17" fillId="0" borderId="32" xfId="0" applyFont="1" applyBorder="1" applyAlignment="1">
      <alignment vertical="center"/>
    </xf>
    <xf numFmtId="0" fontId="13" fillId="2" borderId="32" xfId="0" applyFont="1" applyFill="1" applyBorder="1" applyAlignment="1">
      <alignment horizontal="center" vertical="center"/>
    </xf>
    <xf numFmtId="164" fontId="1" fillId="2" borderId="32" xfId="2" applyFont="1" applyFill="1" applyBorder="1" applyAlignment="1" applyProtection="1">
      <alignment horizontal="center" vertical="center"/>
      <protection locked="0"/>
    </xf>
    <xf numFmtId="164" fontId="1" fillId="3" borderId="37" xfId="2" applyFont="1" applyFill="1" applyBorder="1" applyAlignment="1" applyProtection="1">
      <alignment horizontal="center" vertical="center"/>
    </xf>
    <xf numFmtId="164" fontId="1" fillId="2" borderId="3" xfId="2" applyFont="1" applyFill="1" applyBorder="1" applyAlignment="1" applyProtection="1">
      <alignment horizontal="center" vertical="center"/>
      <protection locked="0"/>
    </xf>
    <xf numFmtId="164" fontId="0" fillId="0" borderId="34" xfId="2" applyFont="1" applyBorder="1" applyAlignment="1" applyProtection="1">
      <alignment horizontal="center" vertical="center"/>
      <protection locked="0"/>
    </xf>
    <xf numFmtId="0" fontId="1" fillId="8" borderId="8" xfId="2" applyNumberFormat="1" applyFont="1" applyFill="1" applyBorder="1" applyAlignment="1" applyProtection="1">
      <alignment horizontal="center" vertical="center"/>
    </xf>
    <xf numFmtId="0" fontId="1" fillId="8" borderId="9" xfId="2" applyNumberFormat="1" applyFont="1" applyFill="1" applyBorder="1" applyAlignment="1" applyProtection="1">
      <alignment horizontal="center" vertical="center"/>
    </xf>
    <xf numFmtId="0" fontId="17" fillId="0" borderId="38" xfId="0" applyFont="1" applyBorder="1" applyAlignment="1">
      <alignment vertical="center"/>
    </xf>
    <xf numFmtId="0" fontId="16" fillId="2" borderId="34" xfId="0" applyFont="1" applyFill="1" applyBorder="1" applyAlignment="1">
      <alignment horizontal="center" vertical="center"/>
    </xf>
    <xf numFmtId="164" fontId="1" fillId="3" borderId="4" xfId="2" applyFont="1" applyFill="1" applyBorder="1" applyAlignment="1" applyProtection="1">
      <alignment horizontal="center" vertical="center"/>
    </xf>
    <xf numFmtId="0" fontId="6" fillId="3" borderId="14" xfId="2" applyNumberFormat="1" applyFont="1" applyFill="1" applyBorder="1" applyAlignment="1" applyProtection="1">
      <alignment horizontal="center" vertical="center"/>
    </xf>
    <xf numFmtId="0" fontId="6" fillId="3" borderId="33" xfId="2" applyNumberFormat="1" applyFont="1" applyFill="1" applyBorder="1" applyAlignment="1" applyProtection="1">
      <alignment horizontal="center" vertical="center"/>
    </xf>
    <xf numFmtId="0" fontId="13" fillId="5" borderId="25" xfId="0" applyFont="1" applyFill="1" applyBorder="1" applyAlignment="1">
      <alignment vertical="center" wrapText="1"/>
    </xf>
    <xf numFmtId="0" fontId="13" fillId="5" borderId="25" xfId="0" applyFont="1" applyFill="1" applyBorder="1" applyAlignment="1">
      <alignment horizontal="center" vertical="center"/>
    </xf>
    <xf numFmtId="164" fontId="3" fillId="5" borderId="25" xfId="2" applyFont="1" applyFill="1" applyBorder="1" applyAlignment="1" applyProtection="1">
      <alignment horizontal="center" vertical="center"/>
    </xf>
    <xf numFmtId="164" fontId="3" fillId="5" borderId="27" xfId="2" applyFont="1" applyFill="1" applyBorder="1" applyAlignment="1" applyProtection="1">
      <alignment horizontal="center" vertical="center"/>
    </xf>
    <xf numFmtId="0" fontId="13" fillId="5" borderId="14" xfId="0" applyFont="1" applyFill="1" applyBorder="1" applyAlignment="1">
      <alignment vertical="center"/>
    </xf>
    <xf numFmtId="164" fontId="3" fillId="5" borderId="14" xfId="2" applyFont="1" applyFill="1" applyBorder="1" applyAlignment="1" applyProtection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8" fillId="2" borderId="17" xfId="0" applyFont="1" applyFill="1" applyBorder="1"/>
    <xf numFmtId="0" fontId="26" fillId="2" borderId="15" xfId="0" applyFont="1" applyFill="1" applyBorder="1"/>
    <xf numFmtId="0" fontId="28" fillId="2" borderId="17" xfId="0" applyFont="1" applyFill="1" applyBorder="1" applyAlignment="1">
      <alignment horizontal="center"/>
    </xf>
    <xf numFmtId="0" fontId="0" fillId="4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9" fontId="1" fillId="2" borderId="42" xfId="3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>
      <alignment vertical="center"/>
    </xf>
    <xf numFmtId="166" fontId="6" fillId="2" borderId="43" xfId="1" applyNumberFormat="1" applyFont="1" applyFill="1" applyBorder="1" applyAlignment="1" applyProtection="1">
      <alignment horizontal="center" vertical="center"/>
      <protection locked="0"/>
    </xf>
    <xf numFmtId="166" fontId="6" fillId="2" borderId="44" xfId="1" applyNumberFormat="1" applyFont="1" applyFill="1" applyBorder="1" applyAlignment="1" applyProtection="1">
      <alignment horizontal="center" vertical="center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167" fontId="6" fillId="2" borderId="8" xfId="1" applyNumberFormat="1" applyFont="1" applyFill="1" applyBorder="1" applyAlignment="1" applyProtection="1">
      <alignment horizontal="center" vertical="center"/>
      <protection locked="0"/>
    </xf>
    <xf numFmtId="167" fontId="6" fillId="2" borderId="12" xfId="1" applyNumberFormat="1" applyFont="1" applyFill="1" applyBorder="1" applyAlignment="1" applyProtection="1">
      <alignment horizontal="center" vertical="center"/>
      <protection locked="0"/>
    </xf>
    <xf numFmtId="0" fontId="0" fillId="4" borderId="43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2" borderId="48" xfId="0" applyFill="1" applyBorder="1" applyAlignment="1" applyProtection="1">
      <alignment horizontal="center" vertical="center"/>
      <protection locked="0"/>
    </xf>
    <xf numFmtId="0" fontId="41" fillId="2" borderId="0" xfId="0" applyFont="1" applyFill="1" applyAlignment="1">
      <alignment horizontal="center" vertical="center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42" fillId="2" borderId="41" xfId="0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42" fillId="2" borderId="12" xfId="0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2" fontId="3" fillId="5" borderId="49" xfId="0" applyNumberFormat="1" applyFont="1" applyFill="1" applyBorder="1" applyAlignment="1">
      <alignment horizontal="center" vertical="center"/>
    </xf>
    <xf numFmtId="2" fontId="3" fillId="5" borderId="50" xfId="0" applyNumberFormat="1" applyFont="1" applyFill="1" applyBorder="1" applyAlignment="1">
      <alignment horizontal="center" vertical="center"/>
    </xf>
    <xf numFmtId="2" fontId="3" fillId="5" borderId="51" xfId="0" applyNumberFormat="1" applyFont="1" applyFill="1" applyBorder="1" applyAlignment="1">
      <alignment horizontal="center" vertical="center"/>
    </xf>
    <xf numFmtId="2" fontId="3" fillId="5" borderId="52" xfId="0" applyNumberFormat="1" applyFont="1" applyFill="1" applyBorder="1" applyAlignment="1">
      <alignment horizontal="center" vertical="center"/>
    </xf>
    <xf numFmtId="0" fontId="8" fillId="2" borderId="15" xfId="0" applyFont="1" applyFill="1" applyBorder="1"/>
    <xf numFmtId="0" fontId="1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17" xfId="1" applyNumberFormat="1" applyFont="1" applyFill="1" applyBorder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24" fillId="9" borderId="6" xfId="0" applyFont="1" applyFill="1" applyBorder="1"/>
    <xf numFmtId="0" fontId="13" fillId="9" borderId="38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168" fontId="1" fillId="9" borderId="42" xfId="3" applyNumberFormat="1" applyFont="1" applyFill="1" applyBorder="1" applyAlignment="1" applyProtection="1">
      <alignment horizontal="center"/>
    </xf>
    <xf numFmtId="0" fontId="0" fillId="4" borderId="35" xfId="0" applyFill="1" applyBorder="1" applyAlignment="1">
      <alignment horizontal="center" vertical="center"/>
    </xf>
    <xf numFmtId="10" fontId="1" fillId="2" borderId="45" xfId="0" applyNumberFormat="1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>
      <alignment horizontal="center" vertical="center"/>
    </xf>
    <xf numFmtId="9" fontId="8" fillId="2" borderId="0" xfId="3" applyFont="1" applyFill="1"/>
    <xf numFmtId="168" fontId="3" fillId="5" borderId="45" xfId="3" applyNumberFormat="1" applyFont="1" applyFill="1" applyBorder="1" applyAlignment="1" applyProtection="1">
      <alignment horizontal="center" vertical="center"/>
    </xf>
    <xf numFmtId="0" fontId="22" fillId="5" borderId="8" xfId="0" applyFont="1" applyFill="1" applyBorder="1" applyAlignment="1">
      <alignment vertical="center"/>
    </xf>
    <xf numFmtId="169" fontId="3" fillId="5" borderId="45" xfId="1" applyNumberFormat="1" applyFont="1" applyFill="1" applyBorder="1" applyAlignment="1" applyProtection="1">
      <alignment vertical="center"/>
    </xf>
    <xf numFmtId="0" fontId="8" fillId="5" borderId="8" xfId="0" applyFont="1" applyFill="1" applyBorder="1" applyAlignment="1">
      <alignment vertical="center"/>
    </xf>
    <xf numFmtId="0" fontId="13" fillId="5" borderId="28" xfId="0" applyFont="1" applyFill="1" applyBorder="1" applyAlignment="1">
      <alignment horizontal="center"/>
    </xf>
    <xf numFmtId="164" fontId="0" fillId="4" borderId="11" xfId="2" applyFont="1" applyFill="1" applyBorder="1" applyAlignment="1">
      <alignment horizontal="center" vertical="center"/>
    </xf>
    <xf numFmtId="164" fontId="8" fillId="5" borderId="45" xfId="2" applyFont="1" applyFill="1" applyBorder="1" applyAlignment="1" applyProtection="1">
      <alignment horizontal="center"/>
    </xf>
    <xf numFmtId="0" fontId="8" fillId="10" borderId="8" xfId="0" applyFont="1" applyFill="1" applyBorder="1" applyAlignment="1">
      <alignment vertical="center"/>
    </xf>
    <xf numFmtId="0" fontId="13" fillId="10" borderId="28" xfId="0" applyFont="1" applyFill="1" applyBorder="1" applyAlignment="1">
      <alignment horizontal="center"/>
    </xf>
    <xf numFmtId="164" fontId="0" fillId="2" borderId="45" xfId="2" applyFont="1" applyFill="1" applyBorder="1" applyAlignment="1" applyProtection="1">
      <alignment horizontal="center" vertical="center"/>
      <protection locked="0"/>
    </xf>
    <xf numFmtId="164" fontId="3" fillId="5" borderId="48" xfId="2" applyFont="1" applyFill="1" applyBorder="1" applyAlignment="1" applyProtection="1">
      <alignment horizontal="center" vertical="center"/>
    </xf>
    <xf numFmtId="164" fontId="0" fillId="4" borderId="14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3" fillId="11" borderId="40" xfId="0" applyFont="1" applyFill="1" applyBorder="1" applyAlignment="1">
      <alignment vertical="center"/>
    </xf>
    <xf numFmtId="0" fontId="13" fillId="11" borderId="41" xfId="0" applyFont="1" applyFill="1" applyBorder="1" applyAlignment="1">
      <alignment horizontal="center" vertical="center"/>
    </xf>
    <xf numFmtId="0" fontId="8" fillId="2" borderId="53" xfId="0" applyFont="1" applyFill="1" applyBorder="1"/>
    <xf numFmtId="164" fontId="0" fillId="4" borderId="41" xfId="2" applyFont="1" applyFill="1" applyBorder="1" applyAlignment="1">
      <alignment horizontal="center" vertical="center"/>
    </xf>
    <xf numFmtId="164" fontId="1" fillId="3" borderId="42" xfId="2" applyFont="1" applyFill="1" applyBorder="1" applyAlignment="1" applyProtection="1">
      <alignment horizontal="center" vertical="center"/>
    </xf>
    <xf numFmtId="0" fontId="13" fillId="11" borderId="46" xfId="0" applyFont="1" applyFill="1" applyBorder="1" applyAlignment="1">
      <alignment vertical="center"/>
    </xf>
    <xf numFmtId="0" fontId="13" fillId="11" borderId="47" xfId="0" applyFont="1" applyFill="1" applyBorder="1" applyAlignment="1">
      <alignment horizontal="center" vertical="center"/>
    </xf>
    <xf numFmtId="0" fontId="8" fillId="2" borderId="54" xfId="0" applyFont="1" applyFill="1" applyBorder="1"/>
    <xf numFmtId="164" fontId="0" fillId="4" borderId="47" xfId="2" applyFont="1" applyFill="1" applyBorder="1" applyAlignment="1">
      <alignment horizontal="center" vertical="center"/>
    </xf>
    <xf numFmtId="164" fontId="1" fillId="3" borderId="48" xfId="2" applyFont="1" applyFill="1" applyBorder="1" applyAlignment="1" applyProtection="1">
      <alignment horizontal="center" vertical="center"/>
    </xf>
    <xf numFmtId="0" fontId="8" fillId="10" borderId="3" xfId="0" applyFont="1" applyFill="1" applyBorder="1" applyAlignment="1">
      <alignment vertical="center"/>
    </xf>
    <xf numFmtId="0" fontId="13" fillId="10" borderId="38" xfId="0" applyFont="1" applyFill="1" applyBorder="1" applyAlignment="1">
      <alignment horizontal="center"/>
    </xf>
    <xf numFmtId="0" fontId="8" fillId="2" borderId="55" xfId="0" applyFont="1" applyFill="1" applyBorder="1"/>
    <xf numFmtId="164" fontId="0" fillId="2" borderId="42" xfId="2" applyFont="1" applyFill="1" applyBorder="1" applyAlignment="1" applyProtection="1">
      <alignment horizontal="center" vertical="center"/>
      <protection locked="0"/>
    </xf>
    <xf numFmtId="0" fontId="8" fillId="10" borderId="30" xfId="0" applyFont="1" applyFill="1" applyBorder="1" applyAlignment="1">
      <alignment vertical="center"/>
    </xf>
    <xf numFmtId="0" fontId="13" fillId="10" borderId="14" xfId="0" applyFont="1" applyFill="1" applyBorder="1" applyAlignment="1">
      <alignment horizontal="center"/>
    </xf>
    <xf numFmtId="164" fontId="0" fillId="2" borderId="48" xfId="2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/>
    <xf numFmtId="0" fontId="41" fillId="12" borderId="51" xfId="0" applyFont="1" applyFill="1" applyBorder="1" applyAlignment="1">
      <alignment vertical="center"/>
    </xf>
    <xf numFmtId="0" fontId="41" fillId="12" borderId="52" xfId="0" applyFont="1" applyFill="1" applyBorder="1" applyAlignment="1">
      <alignment horizontal="center" vertical="center"/>
    </xf>
    <xf numFmtId="0" fontId="45" fillId="2" borderId="16" xfId="0" applyFont="1" applyFill="1" applyBorder="1" applyAlignment="1">
      <alignment horizontal="center" vertical="center"/>
    </xf>
    <xf numFmtId="165" fontId="1" fillId="0" borderId="32" xfId="1" applyNumberFormat="1" applyFont="1" applyFill="1" applyBorder="1" applyAlignment="1" applyProtection="1">
      <alignment horizontal="center" vertical="center"/>
      <protection locked="0"/>
    </xf>
    <xf numFmtId="165" fontId="1" fillId="3" borderId="37" xfId="1" applyNumberFormat="1" applyFont="1" applyFill="1" applyBorder="1" applyAlignment="1" applyProtection="1">
      <alignment horizontal="center" vertical="center"/>
    </xf>
    <xf numFmtId="0" fontId="26" fillId="0" borderId="33" xfId="0" applyFont="1" applyBorder="1"/>
    <xf numFmtId="0" fontId="8" fillId="2" borderId="33" xfId="0" applyFont="1" applyFill="1" applyBorder="1"/>
    <xf numFmtId="0" fontId="17" fillId="10" borderId="56" xfId="0" applyFont="1" applyFill="1" applyBorder="1" applyAlignment="1">
      <alignment vertical="center"/>
    </xf>
    <xf numFmtId="0" fontId="13" fillId="10" borderId="32" xfId="0" applyFont="1" applyFill="1" applyBorder="1" applyAlignment="1">
      <alignment horizontal="center"/>
    </xf>
    <xf numFmtId="0" fontId="8" fillId="0" borderId="57" xfId="0" applyFont="1" applyBorder="1"/>
    <xf numFmtId="164" fontId="6" fillId="8" borderId="58" xfId="2" applyFont="1" applyFill="1" applyBorder="1" applyAlignment="1" applyProtection="1">
      <alignment horizontal="center" vertical="center"/>
    </xf>
    <xf numFmtId="164" fontId="6" fillId="8" borderId="59" xfId="2" applyFont="1" applyFill="1" applyBorder="1" applyAlignment="1" applyProtection="1">
      <alignment horizontal="center" vertical="center"/>
    </xf>
    <xf numFmtId="0" fontId="8" fillId="10" borderId="60" xfId="0" applyFont="1" applyFill="1" applyBorder="1" applyAlignment="1">
      <alignment horizontal="left" vertical="center"/>
    </xf>
    <xf numFmtId="0" fontId="13" fillId="10" borderId="61" xfId="0" applyFont="1" applyFill="1" applyBorder="1" applyAlignment="1">
      <alignment horizontal="center"/>
    </xf>
    <xf numFmtId="0" fontId="8" fillId="2" borderId="62" xfId="0" applyFont="1" applyFill="1" applyBorder="1"/>
    <xf numFmtId="164" fontId="6" fillId="3" borderId="63" xfId="2" applyFont="1" applyFill="1" applyBorder="1" applyAlignment="1" applyProtection="1">
      <alignment horizontal="center" vertical="center"/>
    </xf>
    <xf numFmtId="164" fontId="6" fillId="3" borderId="64" xfId="2" applyFont="1" applyFill="1" applyBorder="1" applyAlignment="1" applyProtection="1">
      <alignment horizontal="center" vertical="center"/>
    </xf>
    <xf numFmtId="0" fontId="48" fillId="10" borderId="65" xfId="0" applyFont="1" applyFill="1" applyBorder="1" applyAlignment="1">
      <alignment horizontal="left" vertical="center" indent="4"/>
    </xf>
    <xf numFmtId="0" fontId="13" fillId="10" borderId="35" xfId="0" applyFont="1" applyFill="1" applyBorder="1" applyAlignment="1">
      <alignment horizontal="center"/>
    </xf>
    <xf numFmtId="164" fontId="6" fillId="3" borderId="66" xfId="2" applyFont="1" applyFill="1" applyBorder="1" applyAlignment="1" applyProtection="1">
      <alignment horizontal="center" vertical="center"/>
    </xf>
    <xf numFmtId="164" fontId="6" fillId="3" borderId="67" xfId="2" applyFont="1" applyFill="1" applyBorder="1" applyAlignment="1" applyProtection="1">
      <alignment horizontal="center" vertical="center"/>
    </xf>
    <xf numFmtId="0" fontId="48" fillId="10" borderId="68" xfId="0" applyFont="1" applyFill="1" applyBorder="1" applyAlignment="1">
      <alignment horizontal="left" vertical="center" indent="4"/>
    </xf>
    <xf numFmtId="0" fontId="13" fillId="10" borderId="69" xfId="0" applyFont="1" applyFill="1" applyBorder="1" applyAlignment="1">
      <alignment horizontal="center"/>
    </xf>
    <xf numFmtId="164" fontId="6" fillId="3" borderId="70" xfId="2" applyFont="1" applyFill="1" applyBorder="1" applyAlignment="1" applyProtection="1">
      <alignment horizontal="center" vertical="center"/>
    </xf>
    <xf numFmtId="164" fontId="6" fillId="3" borderId="71" xfId="2" applyFont="1" applyFill="1" applyBorder="1" applyAlignment="1" applyProtection="1">
      <alignment horizontal="center" vertical="center"/>
    </xf>
    <xf numFmtId="0" fontId="8" fillId="10" borderId="56" xfId="0" applyFont="1" applyFill="1" applyBorder="1" applyAlignment="1">
      <alignment horizontal="left" vertical="center"/>
    </xf>
    <xf numFmtId="0" fontId="8" fillId="0" borderId="62" xfId="0" applyFont="1" applyBorder="1"/>
    <xf numFmtId="164" fontId="6" fillId="13" borderId="58" xfId="2" applyFont="1" applyFill="1" applyBorder="1" applyAlignment="1" applyProtection="1">
      <alignment horizontal="center" vertical="center"/>
    </xf>
    <xf numFmtId="164" fontId="6" fillId="13" borderId="59" xfId="2" applyFont="1" applyFill="1" applyBorder="1" applyAlignment="1" applyProtection="1">
      <alignment horizontal="center" vertical="center"/>
    </xf>
    <xf numFmtId="0" fontId="8" fillId="10" borderId="72" xfId="0" applyFont="1" applyFill="1" applyBorder="1" applyAlignment="1">
      <alignment horizontal="left" vertical="center"/>
    </xf>
    <xf numFmtId="0" fontId="13" fillId="10" borderId="31" xfId="0" applyFont="1" applyFill="1" applyBorder="1" applyAlignment="1">
      <alignment horizontal="center"/>
    </xf>
    <xf numFmtId="0" fontId="8" fillId="0" borderId="73" xfId="0" applyFont="1" applyBorder="1"/>
    <xf numFmtId="164" fontId="6" fillId="13" borderId="74" xfId="2" applyFont="1" applyFill="1" applyBorder="1" applyAlignment="1" applyProtection="1">
      <alignment horizontal="center" vertical="center"/>
    </xf>
    <xf numFmtId="0" fontId="11" fillId="2" borderId="0" xfId="0" applyFont="1" applyFill="1"/>
    <xf numFmtId="0" fontId="48" fillId="10" borderId="15" xfId="0" applyFont="1" applyFill="1" applyBorder="1" applyAlignment="1">
      <alignment horizontal="left" vertical="center" indent="4"/>
    </xf>
    <xf numFmtId="0" fontId="13" fillId="10" borderId="25" xfId="0" applyFont="1" applyFill="1" applyBorder="1" applyAlignment="1">
      <alignment horizontal="center"/>
    </xf>
    <xf numFmtId="165" fontId="6" fillId="3" borderId="75" xfId="1" applyNumberFormat="1" applyFont="1" applyFill="1" applyBorder="1" applyAlignment="1" applyProtection="1">
      <alignment horizontal="center" vertical="center"/>
    </xf>
    <xf numFmtId="165" fontId="6" fillId="3" borderId="76" xfId="1" applyNumberFormat="1" applyFont="1" applyFill="1" applyBorder="1" applyAlignment="1" applyProtection="1">
      <alignment horizontal="center" vertical="center"/>
    </xf>
    <xf numFmtId="0" fontId="48" fillId="10" borderId="69" xfId="0" applyFont="1" applyFill="1" applyBorder="1" applyAlignment="1">
      <alignment horizontal="left" vertical="center" indent="4"/>
    </xf>
    <xf numFmtId="0" fontId="13" fillId="10" borderId="11" xfId="0" applyFont="1" applyFill="1" applyBorder="1" applyAlignment="1">
      <alignment horizontal="center"/>
    </xf>
    <xf numFmtId="165" fontId="6" fillId="3" borderId="77" xfId="1" applyNumberFormat="1" applyFont="1" applyFill="1" applyBorder="1" applyAlignment="1" applyProtection="1">
      <alignment horizontal="center" vertical="center"/>
    </xf>
    <xf numFmtId="165" fontId="6" fillId="3" borderId="78" xfId="1" applyNumberFormat="1" applyFont="1" applyFill="1" applyBorder="1" applyAlignment="1" applyProtection="1">
      <alignment horizontal="center" vertical="center"/>
    </xf>
    <xf numFmtId="43" fontId="8" fillId="2" borderId="0" xfId="1" applyFont="1" applyFill="1"/>
    <xf numFmtId="43" fontId="8" fillId="0" borderId="0" xfId="1" applyFont="1"/>
  </cellXfs>
  <cellStyles count="7">
    <cellStyle name="Migliaia" xfId="1" builtinId="3"/>
    <cellStyle name="Migliaia 18" xfId="5"/>
    <cellStyle name="Normale" xfId="0" builtinId="0"/>
    <cellStyle name="Normale 2" xfId="6"/>
    <cellStyle name="Percentuale" xfId="3" builtinId="5"/>
    <cellStyle name="Titolo 3" xfId="4" builtinId="18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130175</xdr:rowOff>
    </xdr:from>
    <xdr:to>
      <xdr:col>1</xdr:col>
      <xdr:colOff>263525</xdr:colOff>
      <xdr:row>1</xdr:row>
      <xdr:rowOff>257175</xdr:rowOff>
    </xdr:to>
    <xdr:sp macro="" textlink="">
      <xdr:nvSpPr>
        <xdr:cNvPr id="2" name="Connettore 1">
          <a:extLst>
            <a:ext uri="{FF2B5EF4-FFF2-40B4-BE49-F238E27FC236}">
              <a16:creationId xmlns:a16="http://schemas.microsoft.com/office/drawing/2014/main" xmlns="" id="{E77363B8-836B-4E5E-AA8C-43D3C45CE0E0}"/>
            </a:ext>
          </a:extLst>
        </xdr:cNvPr>
        <xdr:cNvSpPr/>
      </xdr:nvSpPr>
      <xdr:spPr>
        <a:xfrm>
          <a:off x="295275" y="30162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esktop/PEF/ARERA%20COSTI/2021/ANTRODOCO/Antrodoco%20MT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i_effettivi_comune_2017"/>
      <sheetName val="costi_effettivi_comune_2018"/>
      <sheetName val="Conguagli e attualizzazione"/>
      <sheetName val="MTR_ARERA"/>
    </sheetNames>
    <sheetDataSet>
      <sheetData sheetId="0"/>
      <sheetData sheetId="1"/>
      <sheetData sheetId="2"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0.6</v>
          </cell>
        </row>
        <row r="12">
          <cell r="J12">
            <v>0</v>
          </cell>
        </row>
        <row r="13">
          <cell r="J13">
            <v>0.84</v>
          </cell>
        </row>
        <row r="14">
          <cell r="J14">
            <v>0</v>
          </cell>
        </row>
        <row r="16">
          <cell r="J16">
            <v>0.69</v>
          </cell>
        </row>
        <row r="17">
          <cell r="J17">
            <v>1</v>
          </cell>
        </row>
        <row r="19">
          <cell r="J19">
            <v>28641.398000000001</v>
          </cell>
        </row>
        <row r="20">
          <cell r="H20">
            <v>-61572.936017770022</v>
          </cell>
        </row>
        <row r="22">
          <cell r="J22">
            <v>30730</v>
          </cell>
        </row>
        <row r="23">
          <cell r="J23">
            <v>16298.75</v>
          </cell>
        </row>
        <row r="24">
          <cell r="J24">
            <v>5266</v>
          </cell>
        </row>
        <row r="25">
          <cell r="J25">
            <v>0</v>
          </cell>
        </row>
        <row r="26">
          <cell r="J26">
            <v>0</v>
          </cell>
        </row>
        <row r="28">
          <cell r="J28">
            <v>0</v>
          </cell>
        </row>
        <row r="30">
          <cell r="J30">
            <v>0</v>
          </cell>
        </row>
        <row r="31">
          <cell r="J31">
            <v>70704.12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7">
          <cell r="J37">
            <v>0</v>
          </cell>
        </row>
        <row r="39">
          <cell r="J39">
            <v>0.69</v>
          </cell>
        </row>
        <row r="40">
          <cell r="J40">
            <v>1</v>
          </cell>
        </row>
        <row r="42">
          <cell r="J42">
            <v>1890.82</v>
          </cell>
        </row>
        <row r="43">
          <cell r="H43">
            <v>-63616.338624190023</v>
          </cell>
        </row>
        <row r="46">
          <cell r="J46">
            <v>6148.26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96"/>
  <sheetViews>
    <sheetView tabSelected="1" zoomScale="60" zoomScaleNormal="60" workbookViewId="0">
      <selection activeCell="C107" sqref="C107"/>
    </sheetView>
  </sheetViews>
  <sheetFormatPr defaultColWidth="8.5" defaultRowHeight="15.75"/>
  <cols>
    <col min="1" max="1" width="2" style="9" customWidth="1"/>
    <col min="2" max="2" width="109.25" style="41" customWidth="1"/>
    <col min="3" max="3" width="18.125" style="41" customWidth="1"/>
    <col min="4" max="4" width="4.875" style="41" customWidth="1"/>
    <col min="5" max="6" width="15.5" style="269" customWidth="1"/>
    <col min="7" max="7" width="16.375" style="269" customWidth="1"/>
    <col min="8" max="8" width="2.25" style="13" customWidth="1"/>
    <col min="9" max="9" width="6.375" style="9" customWidth="1"/>
    <col min="10" max="12" width="2.25" style="9" customWidth="1"/>
    <col min="13" max="13" width="2.375" style="9" customWidth="1"/>
    <col min="14" max="14" width="33.875" style="9" customWidth="1"/>
    <col min="15" max="61" width="8.5" style="9"/>
    <col min="62" max="16384" width="8.5" style="41"/>
  </cols>
  <sheetData>
    <row r="1" spans="2:14" s="4" customFormat="1" ht="13.5" customHeight="1">
      <c r="B1" s="1"/>
      <c r="C1" s="2" t="s">
        <v>0</v>
      </c>
      <c r="D1" s="2"/>
      <c r="E1" s="2"/>
      <c r="F1" s="2"/>
      <c r="G1" s="2"/>
      <c r="H1" s="3"/>
    </row>
    <row r="2" spans="2:14" s="8" customFormat="1" ht="33" customHeight="1" thickBot="1">
      <c r="B2" s="5" t="s">
        <v>1</v>
      </c>
      <c r="C2" s="6" t="s">
        <v>2</v>
      </c>
      <c r="D2" s="6"/>
      <c r="E2" s="6"/>
      <c r="F2" s="6"/>
      <c r="G2" s="6"/>
      <c r="H2" s="7"/>
    </row>
    <row r="3" spans="2:14" ht="17.25" thickTop="1" thickBot="1">
      <c r="B3" s="9"/>
      <c r="C3" s="10"/>
      <c r="D3" s="10"/>
      <c r="E3" s="11"/>
      <c r="F3" s="11"/>
      <c r="G3" s="12"/>
    </row>
    <row r="4" spans="2:14" ht="32.25" thickBot="1">
      <c r="B4" s="14"/>
      <c r="C4" s="15" t="s">
        <v>3</v>
      </c>
      <c r="D4" s="16"/>
      <c r="E4" s="17" t="s">
        <v>4</v>
      </c>
      <c r="F4" s="18"/>
      <c r="G4" s="19"/>
      <c r="H4" s="20"/>
      <c r="I4" s="21"/>
    </row>
    <row r="5" spans="2:14" ht="56.25">
      <c r="B5" s="22"/>
      <c r="C5" s="23" t="s">
        <v>5</v>
      </c>
      <c r="D5" s="24"/>
      <c r="E5" s="25" t="s">
        <v>6</v>
      </c>
      <c r="F5" s="26" t="s">
        <v>7</v>
      </c>
      <c r="G5" s="26" t="s">
        <v>8</v>
      </c>
      <c r="H5" s="27"/>
      <c r="I5" s="28"/>
      <c r="N5" s="29" t="s">
        <v>9</v>
      </c>
    </row>
    <row r="6" spans="2:14" ht="21" customHeight="1">
      <c r="B6" s="30" t="s">
        <v>10</v>
      </c>
      <c r="C6" s="31" t="s">
        <v>11</v>
      </c>
      <c r="D6" s="32"/>
      <c r="E6" s="33">
        <v>43216</v>
      </c>
      <c r="F6" s="34">
        <f>'[1]Conguagli e attualizzazione'!J4*1.011*1.001</f>
        <v>0</v>
      </c>
      <c r="G6" s="35">
        <f>SUM(E6:F6)</f>
        <v>43216</v>
      </c>
      <c r="N6" s="36" t="s">
        <v>12</v>
      </c>
    </row>
    <row r="7" spans="2:14" ht="21" customHeight="1">
      <c r="B7" s="30" t="s">
        <v>13</v>
      </c>
      <c r="C7" s="31" t="s">
        <v>11</v>
      </c>
      <c r="D7" s="32"/>
      <c r="E7" s="33">
        <v>36502</v>
      </c>
      <c r="F7" s="34">
        <f>'[1]Conguagli e attualizzazione'!J5*1.011*1.001</f>
        <v>0</v>
      </c>
      <c r="G7" s="35">
        <f t="shared" ref="G7:G14" si="0">SUM(E7:F7)</f>
        <v>36502</v>
      </c>
      <c r="N7" s="37" t="s">
        <v>14</v>
      </c>
    </row>
    <row r="8" spans="2:14" ht="21" customHeight="1">
      <c r="B8" s="30" t="s">
        <v>15</v>
      </c>
      <c r="C8" s="31" t="s">
        <v>11</v>
      </c>
      <c r="D8" s="32"/>
      <c r="E8" s="33">
        <v>31814</v>
      </c>
      <c r="F8" s="34">
        <f>'[1]Conguagli e attualizzazione'!J6*1.011*1.001</f>
        <v>0</v>
      </c>
      <c r="G8" s="35">
        <f t="shared" si="0"/>
        <v>31814</v>
      </c>
      <c r="N8" s="38" t="s">
        <v>16</v>
      </c>
    </row>
    <row r="9" spans="2:14" ht="21" customHeight="1">
      <c r="B9" s="30" t="s">
        <v>17</v>
      </c>
      <c r="C9" s="31" t="s">
        <v>11</v>
      </c>
      <c r="D9" s="32"/>
      <c r="E9" s="33">
        <v>153449</v>
      </c>
      <c r="F9" s="34">
        <f>'[1]Conguagli e attualizzazione'!J7*1.011*1.001</f>
        <v>0</v>
      </c>
      <c r="G9" s="35">
        <f t="shared" si="0"/>
        <v>153449</v>
      </c>
      <c r="N9" s="39" t="s">
        <v>18</v>
      </c>
    </row>
    <row r="10" spans="2:14" ht="21" customHeight="1">
      <c r="B10" s="40" t="s">
        <v>19</v>
      </c>
      <c r="C10" s="31" t="s">
        <v>11</v>
      </c>
      <c r="D10" s="32"/>
      <c r="E10" s="33">
        <v>0</v>
      </c>
      <c r="F10" s="34">
        <f>'[1]Conguagli e attualizzazione'!J8</f>
        <v>0</v>
      </c>
      <c r="G10" s="35">
        <f t="shared" si="0"/>
        <v>0</v>
      </c>
      <c r="N10" s="41"/>
    </row>
    <row r="11" spans="2:14" ht="21" customHeight="1">
      <c r="B11" s="42" t="s">
        <v>20</v>
      </c>
      <c r="C11" s="31" t="s">
        <v>11</v>
      </c>
      <c r="D11" s="32"/>
      <c r="E11" s="33">
        <v>1967</v>
      </c>
      <c r="F11" s="34">
        <f>'[1]Conguagli e attualizzazione'!J9</f>
        <v>0</v>
      </c>
      <c r="G11" s="35">
        <f t="shared" si="0"/>
        <v>1967</v>
      </c>
    </row>
    <row r="12" spans="2:14" ht="21" customHeight="1">
      <c r="B12" s="30" t="s">
        <v>21</v>
      </c>
      <c r="C12" s="31" t="s">
        <v>22</v>
      </c>
      <c r="D12" s="32"/>
      <c r="E12" s="43">
        <f>F12</f>
        <v>0.6</v>
      </c>
      <c r="F12" s="44">
        <f>'[1]Conguagli e attualizzazione'!J10</f>
        <v>0.6</v>
      </c>
      <c r="G12" s="45">
        <f>F12</f>
        <v>0.6</v>
      </c>
    </row>
    <row r="13" spans="2:14" ht="21" customHeight="1">
      <c r="B13" s="30" t="s">
        <v>23</v>
      </c>
      <c r="C13" s="31" t="s">
        <v>22</v>
      </c>
      <c r="D13" s="32"/>
      <c r="E13" s="34">
        <f>E12*E11</f>
        <v>1180.2</v>
      </c>
      <c r="F13" s="34">
        <f>F12*F11</f>
        <v>0</v>
      </c>
      <c r="G13" s="35">
        <f t="shared" si="0"/>
        <v>1180.2</v>
      </c>
    </row>
    <row r="14" spans="2:14" ht="21" customHeight="1">
      <c r="B14" s="30" t="s">
        <v>24</v>
      </c>
      <c r="C14" s="31" t="s">
        <v>11</v>
      </c>
      <c r="D14" s="32"/>
      <c r="E14" s="33">
        <v>5886</v>
      </c>
      <c r="F14" s="34">
        <f>'[1]Conguagli e attualizzazione'!J12</f>
        <v>0</v>
      </c>
      <c r="G14" s="35">
        <f t="shared" si="0"/>
        <v>5886</v>
      </c>
    </row>
    <row r="15" spans="2:14" ht="21" customHeight="1">
      <c r="B15" s="30" t="s">
        <v>25</v>
      </c>
      <c r="C15" s="31" t="s">
        <v>22</v>
      </c>
      <c r="D15" s="32"/>
      <c r="E15" s="43">
        <f>F15</f>
        <v>0.84</v>
      </c>
      <c r="F15" s="44">
        <f>'[1]Conguagli e attualizzazione'!J13</f>
        <v>0.84</v>
      </c>
      <c r="G15" s="45">
        <f>F15</f>
        <v>0.84</v>
      </c>
    </row>
    <row r="16" spans="2:14" ht="21" customHeight="1">
      <c r="B16" s="30" t="s">
        <v>26</v>
      </c>
      <c r="C16" s="31" t="s">
        <v>22</v>
      </c>
      <c r="D16" s="32"/>
      <c r="E16" s="34">
        <f>E15*E14</f>
        <v>4944.24</v>
      </c>
      <c r="F16" s="34">
        <f>'[1]Conguagli e attualizzazione'!J14</f>
        <v>0</v>
      </c>
      <c r="G16" s="35">
        <f>SUM(E16:F16)</f>
        <v>4944.24</v>
      </c>
    </row>
    <row r="17" spans="2:9" ht="21" customHeight="1">
      <c r="B17" s="30" t="s">
        <v>27</v>
      </c>
      <c r="C17" s="31" t="s">
        <v>11</v>
      </c>
      <c r="D17" s="32"/>
      <c r="E17" s="33">
        <v>0</v>
      </c>
      <c r="F17" s="34">
        <f>'[1]Conguagli e attualizzazione'!H20</f>
        <v>-61572.936017770022</v>
      </c>
      <c r="G17" s="35">
        <f>SUM(E17:F17)</f>
        <v>-61572.936017770022</v>
      </c>
    </row>
    <row r="18" spans="2:9" ht="21" customHeight="1">
      <c r="B18" s="30" t="s">
        <v>28</v>
      </c>
      <c r="C18" s="31" t="s">
        <v>22</v>
      </c>
      <c r="D18" s="46"/>
      <c r="E18" s="43">
        <f>F18</f>
        <v>0.69</v>
      </c>
      <c r="F18" s="44">
        <f>'[1]Conguagli e attualizzazione'!J16</f>
        <v>0.69</v>
      </c>
      <c r="G18" s="45">
        <f>F18</f>
        <v>0.69</v>
      </c>
      <c r="I18" s="47"/>
    </row>
    <row r="19" spans="2:9" ht="21" customHeight="1">
      <c r="B19" s="30" t="s">
        <v>29</v>
      </c>
      <c r="C19" s="31" t="s">
        <v>22</v>
      </c>
      <c r="D19" s="32"/>
      <c r="E19" s="48">
        <f>F19</f>
        <v>1</v>
      </c>
      <c r="F19" s="49">
        <f>'[1]Conguagli e attualizzazione'!J17</f>
        <v>1</v>
      </c>
      <c r="G19" s="50">
        <f>F19</f>
        <v>1</v>
      </c>
    </row>
    <row r="20" spans="2:9" ht="21" customHeight="1">
      <c r="B20" s="51" t="s">
        <v>30</v>
      </c>
      <c r="C20" s="31" t="s">
        <v>22</v>
      </c>
      <c r="D20" s="32"/>
      <c r="E20" s="34">
        <f>E18*E17/E19</f>
        <v>0</v>
      </c>
      <c r="F20" s="34">
        <f>F18*F17/F19</f>
        <v>-42485.325852261311</v>
      </c>
      <c r="G20" s="35">
        <f>G17*G18/G19</f>
        <v>-42485.325852261311</v>
      </c>
    </row>
    <row r="21" spans="2:9" ht="21" customHeight="1">
      <c r="B21" s="30" t="s">
        <v>31</v>
      </c>
      <c r="C21" s="31" t="s">
        <v>11</v>
      </c>
      <c r="D21" s="32"/>
      <c r="E21" s="33">
        <v>0</v>
      </c>
      <c r="F21" s="34">
        <f>'[1]Conguagli e attualizzazione'!J19*1.011*1.001</f>
        <v>28985.409831377994</v>
      </c>
      <c r="G21" s="35">
        <f>SUM(E21:F21)</f>
        <v>28985.409831377994</v>
      </c>
    </row>
    <row r="22" spans="2:9" ht="21" customHeight="1" thickBot="1">
      <c r="B22" s="52" t="s">
        <v>32</v>
      </c>
      <c r="C22" s="53" t="s">
        <v>33</v>
      </c>
      <c r="D22" s="32"/>
      <c r="E22" s="54">
        <f>+E6+E7+E8+E9+E10-E13-E16+E20+E21</f>
        <v>258856.56</v>
      </c>
      <c r="F22" s="54">
        <f>+F6+F7+F8+F9+F10-F13-F16+F20+F21</f>
        <v>-13499.916020883316</v>
      </c>
      <c r="G22" s="54">
        <f>+G6+G7+G8+G9+G10-G13-G16+G20+G21</f>
        <v>245356.64397911669</v>
      </c>
    </row>
    <row r="23" spans="2:9" ht="20.100000000000001" customHeight="1" thickBot="1">
      <c r="B23" s="55"/>
      <c r="C23" s="56"/>
      <c r="D23" s="57"/>
      <c r="E23" s="58"/>
      <c r="F23" s="58"/>
      <c r="G23" s="59"/>
    </row>
    <row r="24" spans="2:9" ht="21" customHeight="1" thickBot="1">
      <c r="B24" s="60" t="s">
        <v>34</v>
      </c>
      <c r="C24" s="61" t="s">
        <v>11</v>
      </c>
      <c r="D24" s="32"/>
      <c r="E24" s="62">
        <v>0</v>
      </c>
      <c r="F24" s="63">
        <f>'[1]Conguagli e attualizzazione'!J22*1.011*1.001</f>
        <v>31099.09802999999</v>
      </c>
      <c r="G24" s="64">
        <f>SUM(E24:F24)</f>
        <v>31099.09802999999</v>
      </c>
    </row>
    <row r="25" spans="2:9" ht="21" customHeight="1" thickBot="1">
      <c r="B25" s="30" t="s">
        <v>35</v>
      </c>
      <c r="C25" s="31" t="s">
        <v>11</v>
      </c>
      <c r="D25" s="32"/>
      <c r="E25" s="33">
        <v>3620</v>
      </c>
      <c r="F25" s="63">
        <f>'[1]Conguagli e attualizzazione'!J23*1.011*1.001</f>
        <v>16494.514286249996</v>
      </c>
      <c r="G25" s="65">
        <f>SUM(E25:F25)</f>
        <v>20114.514286249996</v>
      </c>
    </row>
    <row r="26" spans="2:9" ht="21" customHeight="1" thickBot="1">
      <c r="B26" s="66" t="s">
        <v>36</v>
      </c>
      <c r="C26" s="67" t="s">
        <v>11</v>
      </c>
      <c r="D26" s="32"/>
      <c r="E26" s="68">
        <v>15407</v>
      </c>
      <c r="F26" s="63">
        <f>'[1]Conguagli e attualizzazione'!J24*1.011*1.001</f>
        <v>5329.2499259999986</v>
      </c>
      <c r="G26" s="69">
        <f>SUM(E26:F26)</f>
        <v>20736.249925999997</v>
      </c>
    </row>
    <row r="27" spans="2:9" ht="21" customHeight="1" thickBot="1">
      <c r="B27" s="70" t="s">
        <v>37</v>
      </c>
      <c r="C27" s="67" t="s">
        <v>11</v>
      </c>
      <c r="D27" s="32"/>
      <c r="E27" s="68">
        <v>0</v>
      </c>
      <c r="F27" s="63">
        <f>'[1]Conguagli e attualizzazione'!J25*1.011*1.001</f>
        <v>0</v>
      </c>
      <c r="G27" s="69">
        <f t="shared" ref="G27:G28" si="1">SUM(E27:F27)</f>
        <v>0</v>
      </c>
    </row>
    <row r="28" spans="2:9" ht="21" customHeight="1">
      <c r="B28" s="66" t="s">
        <v>38</v>
      </c>
      <c r="C28" s="67" t="s">
        <v>11</v>
      </c>
      <c r="D28" s="32"/>
      <c r="E28" s="68">
        <v>52</v>
      </c>
      <c r="F28" s="63">
        <f>'[1]Conguagli e attualizzazione'!J26*1.011*1.001</f>
        <v>0</v>
      </c>
      <c r="G28" s="69">
        <f t="shared" si="1"/>
        <v>52</v>
      </c>
    </row>
    <row r="29" spans="2:9" ht="21" customHeight="1">
      <c r="B29" s="71" t="s">
        <v>39</v>
      </c>
      <c r="C29" s="72" t="s">
        <v>33</v>
      </c>
      <c r="D29" s="32"/>
      <c r="E29" s="73">
        <f>SUM(E25:E28)</f>
        <v>19079</v>
      </c>
      <c r="F29" s="73">
        <f>SUM(F25:F28)</f>
        <v>21823.764212249996</v>
      </c>
      <c r="G29" s="74">
        <f>SUM(E29:F29)</f>
        <v>40902.764212249996</v>
      </c>
    </row>
    <row r="30" spans="2:9" ht="21" customHeight="1">
      <c r="B30" s="30" t="s">
        <v>40</v>
      </c>
      <c r="C30" s="75" t="s">
        <v>11</v>
      </c>
      <c r="D30" s="32"/>
      <c r="E30" s="76">
        <v>12048</v>
      </c>
      <c r="F30" s="77">
        <f>'[1]Conguagli e attualizzazione'!J28*1.011*1.001</f>
        <v>0</v>
      </c>
      <c r="G30" s="74">
        <f>SUM(E30:F30)</f>
        <v>12048</v>
      </c>
    </row>
    <row r="31" spans="2:9" ht="21" customHeight="1">
      <c r="B31" s="66" t="s">
        <v>41</v>
      </c>
      <c r="C31" s="67" t="s">
        <v>11</v>
      </c>
      <c r="D31" s="32"/>
      <c r="E31" s="78">
        <f>SUM(E32:E35)</f>
        <v>678</v>
      </c>
      <c r="F31" s="78">
        <f>SUM(F32:F35)</f>
        <v>71553.347185319974</v>
      </c>
      <c r="G31" s="74">
        <f>SUM(E31:F31)</f>
        <v>72231.347185319974</v>
      </c>
    </row>
    <row r="32" spans="2:9" ht="21" customHeight="1">
      <c r="B32" s="79" t="s">
        <v>42</v>
      </c>
      <c r="C32" s="67" t="s">
        <v>11</v>
      </c>
      <c r="D32" s="32"/>
      <c r="E32" s="68">
        <v>0</v>
      </c>
      <c r="F32" s="80">
        <f>'[1]Conguagli e attualizzazione'!J30*1.011*1.001</f>
        <v>0</v>
      </c>
      <c r="G32" s="74">
        <f>SUM(E32:F32)</f>
        <v>0</v>
      </c>
    </row>
    <row r="33" spans="2:7" ht="21" customHeight="1">
      <c r="B33" s="79" t="s">
        <v>43</v>
      </c>
      <c r="C33" s="67" t="s">
        <v>11</v>
      </c>
      <c r="D33" s="32"/>
      <c r="E33" s="68">
        <v>678</v>
      </c>
      <c r="F33" s="80">
        <f>'[1]Conguagli e attualizzazione'!J31*1.011*1.001</f>
        <v>71553.347185319974</v>
      </c>
      <c r="G33" s="74">
        <f t="shared" ref="G33:G39" si="2">SUM(E33:F33)</f>
        <v>72231.347185319974</v>
      </c>
    </row>
    <row r="34" spans="2:7" ht="21" customHeight="1">
      <c r="B34" s="79" t="s">
        <v>44</v>
      </c>
      <c r="C34" s="67" t="s">
        <v>11</v>
      </c>
      <c r="D34" s="32"/>
      <c r="E34" s="68">
        <v>0</v>
      </c>
      <c r="F34" s="80">
        <f>'[1]Conguagli e attualizzazione'!J32*1.011*1.001</f>
        <v>0</v>
      </c>
      <c r="G34" s="74">
        <f t="shared" si="2"/>
        <v>0</v>
      </c>
    </row>
    <row r="35" spans="2:7" ht="21" customHeight="1">
      <c r="B35" s="79" t="s">
        <v>45</v>
      </c>
      <c r="C35" s="67" t="s">
        <v>11</v>
      </c>
      <c r="D35" s="32"/>
      <c r="E35" s="68">
        <v>0</v>
      </c>
      <c r="F35" s="80">
        <f>'[1]Conguagli e attualizzazione'!J33*1.011*1.001</f>
        <v>0</v>
      </c>
      <c r="G35" s="74">
        <f t="shared" si="2"/>
        <v>0</v>
      </c>
    </row>
    <row r="36" spans="2:7" ht="21" customHeight="1">
      <c r="B36" s="66" t="s">
        <v>46</v>
      </c>
      <c r="C36" s="67" t="s">
        <v>11</v>
      </c>
      <c r="D36" s="32"/>
      <c r="E36" s="68">
        <v>8037</v>
      </c>
      <c r="F36" s="80">
        <f>'[1]Conguagli e attualizzazione'!J34*1.011*1.001</f>
        <v>0</v>
      </c>
      <c r="G36" s="74">
        <f t="shared" si="2"/>
        <v>8037</v>
      </c>
    </row>
    <row r="37" spans="2:7" ht="21" customHeight="1">
      <c r="B37" s="66" t="s">
        <v>47</v>
      </c>
      <c r="C37" s="67" t="s">
        <v>11</v>
      </c>
      <c r="D37" s="32"/>
      <c r="E37" s="68">
        <v>0</v>
      </c>
      <c r="F37" s="80">
        <f>'[1]Conguagli e attualizzazione'!J35*1.011*1.001</f>
        <v>0</v>
      </c>
      <c r="G37" s="74">
        <f t="shared" si="2"/>
        <v>0</v>
      </c>
    </row>
    <row r="38" spans="2:7" ht="21" customHeight="1">
      <c r="B38" s="42" t="s">
        <v>48</v>
      </c>
      <c r="C38" s="72" t="s">
        <v>33</v>
      </c>
      <c r="D38" s="32"/>
      <c r="E38" s="81">
        <f>E30+E31+E36+E37</f>
        <v>20763</v>
      </c>
      <c r="F38" s="81">
        <f>F30+F31+F36+F37</f>
        <v>71553.347185319974</v>
      </c>
      <c r="G38" s="81">
        <f>G30+G31+G36+G37</f>
        <v>92316.347185319974</v>
      </c>
    </row>
    <row r="39" spans="2:7" ht="21" customHeight="1">
      <c r="B39" s="40" t="s">
        <v>49</v>
      </c>
      <c r="C39" s="82" t="s">
        <v>11</v>
      </c>
      <c r="D39" s="32"/>
      <c r="E39" s="83">
        <v>0</v>
      </c>
      <c r="F39" s="84">
        <f>'[1]Conguagli e attualizzazione'!J37</f>
        <v>0</v>
      </c>
      <c r="G39" s="74">
        <f t="shared" si="2"/>
        <v>0</v>
      </c>
    </row>
    <row r="40" spans="2:7" ht="21" customHeight="1">
      <c r="B40" s="40" t="s">
        <v>50</v>
      </c>
      <c r="C40" s="82" t="s">
        <v>11</v>
      </c>
      <c r="D40" s="32"/>
      <c r="E40" s="83">
        <v>0</v>
      </c>
      <c r="F40" s="84">
        <f>'[1]Conguagli e attualizzazione'!H43</f>
        <v>-63616.338624190023</v>
      </c>
      <c r="G40" s="65">
        <f>SUM(E40:F40)</f>
        <v>-63616.338624190023</v>
      </c>
    </row>
    <row r="41" spans="2:7" ht="21" customHeight="1">
      <c r="B41" s="30" t="s">
        <v>51</v>
      </c>
      <c r="C41" s="31" t="s">
        <v>22</v>
      </c>
      <c r="D41" s="32"/>
      <c r="E41" s="43">
        <f>F41</f>
        <v>0.69</v>
      </c>
      <c r="F41" s="85">
        <f>'[1]Conguagli e attualizzazione'!J39</f>
        <v>0.69</v>
      </c>
      <c r="G41" s="85">
        <f>F41</f>
        <v>0.69</v>
      </c>
    </row>
    <row r="42" spans="2:7" ht="21" customHeight="1">
      <c r="B42" s="30" t="s">
        <v>52</v>
      </c>
      <c r="C42" s="31" t="s">
        <v>22</v>
      </c>
      <c r="D42" s="32"/>
      <c r="E42" s="48">
        <f>F42</f>
        <v>1</v>
      </c>
      <c r="F42" s="86">
        <f>'[1]Conguagli e attualizzazione'!J40</f>
        <v>1</v>
      </c>
      <c r="G42" s="86">
        <f>F42</f>
        <v>1</v>
      </c>
    </row>
    <row r="43" spans="2:7" ht="21" customHeight="1">
      <c r="B43" s="30" t="s">
        <v>53</v>
      </c>
      <c r="C43" s="82" t="s">
        <v>22</v>
      </c>
      <c r="D43" s="32"/>
      <c r="E43" s="84">
        <f>+E40*E41/E42</f>
        <v>0</v>
      </c>
      <c r="F43" s="84">
        <f>+F40*F41/F42</f>
        <v>-43895.27365069111</v>
      </c>
      <c r="G43" s="87">
        <f>G40*G41/G42</f>
        <v>-43895.27365069111</v>
      </c>
    </row>
    <row r="44" spans="2:7" ht="21" customHeight="1">
      <c r="B44" s="30" t="s">
        <v>31</v>
      </c>
      <c r="C44" s="31" t="s">
        <v>11</v>
      </c>
      <c r="D44" s="32"/>
      <c r="E44" s="83">
        <v>0</v>
      </c>
      <c r="F44" s="80">
        <f>'[1]Conguagli e attualizzazione'!J42*1.011*1.001</f>
        <v>1913.5306390199994</v>
      </c>
      <c r="G44" s="65">
        <f>SUM(E44:F44)</f>
        <v>1913.5306390199994</v>
      </c>
    </row>
    <row r="45" spans="2:7" ht="21" customHeight="1">
      <c r="B45" s="52" t="s">
        <v>54</v>
      </c>
      <c r="C45" s="53" t="s">
        <v>33</v>
      </c>
      <c r="D45" s="32"/>
      <c r="E45" s="88">
        <f>E24+E29+E38+E39+E43+E44</f>
        <v>39842</v>
      </c>
      <c r="F45" s="88">
        <f>F24+F29+F38+F39+F43+F44</f>
        <v>82494.466415898845</v>
      </c>
      <c r="G45" s="88">
        <f>G24+G29+G38+G39+G43+G44</f>
        <v>122336.46641589885</v>
      </c>
    </row>
    <row r="46" spans="2:7" ht="21" customHeight="1">
      <c r="B46" s="30" t="s">
        <v>55</v>
      </c>
      <c r="C46" s="31" t="s">
        <v>22</v>
      </c>
      <c r="D46" s="32"/>
      <c r="E46" s="83">
        <v>0</v>
      </c>
      <c r="F46" s="68">
        <v>0</v>
      </c>
      <c r="G46" s="65">
        <f>SUM(E46:F46)</f>
        <v>0</v>
      </c>
    </row>
    <row r="47" spans="2:7" ht="21" customHeight="1" thickBot="1">
      <c r="B47" s="89" t="s">
        <v>56</v>
      </c>
      <c r="C47" s="90" t="s">
        <v>33</v>
      </c>
      <c r="D47" s="32"/>
      <c r="E47" s="88">
        <f>E22+E45</f>
        <v>298698.56</v>
      </c>
      <c r="F47" s="91">
        <f>F22+F45</f>
        <v>68994.550395015525</v>
      </c>
      <c r="G47" s="91">
        <f>G22+G45</f>
        <v>367693.11039501557</v>
      </c>
    </row>
    <row r="48" spans="2:7" ht="21" customHeight="1" thickBot="1">
      <c r="B48" s="92" t="s">
        <v>57</v>
      </c>
      <c r="C48" s="93" t="s">
        <v>22</v>
      </c>
      <c r="D48" s="32"/>
      <c r="E48" s="94">
        <v>0</v>
      </c>
      <c r="F48" s="95">
        <f>'[1]Conguagli e attualizzazione'!J46</f>
        <v>6148.26</v>
      </c>
      <c r="G48" s="96">
        <f>SUM(E48:F48)</f>
        <v>6148.26</v>
      </c>
    </row>
    <row r="49" spans="2:14" s="9" customFormat="1" ht="20.100000000000001" customHeight="1">
      <c r="B49" s="97"/>
      <c r="C49" s="32"/>
      <c r="D49" s="32"/>
      <c r="E49" s="98"/>
      <c r="F49" s="98"/>
      <c r="G49" s="99"/>
    </row>
    <row r="50" spans="2:14" s="9" customFormat="1" ht="21" customHeight="1" thickBot="1">
      <c r="B50" s="100" t="s">
        <v>58</v>
      </c>
      <c r="C50" s="101"/>
      <c r="D50" s="101"/>
      <c r="E50" s="101"/>
      <c r="F50" s="101"/>
      <c r="G50" s="102"/>
    </row>
    <row r="51" spans="2:14" s="9" customFormat="1" ht="21" customHeight="1">
      <c r="B51" s="103" t="s">
        <v>59</v>
      </c>
      <c r="C51" s="104" t="s">
        <v>22</v>
      </c>
      <c r="D51" s="105"/>
      <c r="E51" s="62">
        <v>0</v>
      </c>
      <c r="F51" s="62">
        <v>0</v>
      </c>
      <c r="G51" s="64">
        <f t="shared" ref="G51:G62" si="3">E51+F51</f>
        <v>0</v>
      </c>
    </row>
    <row r="52" spans="2:14" s="9" customFormat="1" ht="21" customHeight="1" thickBot="1">
      <c r="B52" s="106" t="s">
        <v>60</v>
      </c>
      <c r="C52" s="31" t="s">
        <v>22</v>
      </c>
      <c r="D52" s="105"/>
      <c r="E52" s="33">
        <v>0</v>
      </c>
      <c r="F52" s="33">
        <v>0</v>
      </c>
      <c r="G52" s="65">
        <f t="shared" si="3"/>
        <v>0</v>
      </c>
    </row>
    <row r="53" spans="2:14" s="9" customFormat="1" ht="21" customHeight="1">
      <c r="B53" s="107" t="s">
        <v>61</v>
      </c>
      <c r="C53" s="108" t="s">
        <v>22</v>
      </c>
      <c r="D53" s="105"/>
      <c r="E53" s="109">
        <v>3</v>
      </c>
      <c r="F53" s="109">
        <v>3</v>
      </c>
      <c r="G53" s="110">
        <v>3</v>
      </c>
    </row>
    <row r="54" spans="2:14" s="9" customFormat="1" ht="21" customHeight="1" thickBot="1">
      <c r="B54" s="111" t="s">
        <v>62</v>
      </c>
      <c r="C54" s="112" t="s">
        <v>22</v>
      </c>
      <c r="D54" s="105"/>
      <c r="E54" s="113">
        <v>0</v>
      </c>
      <c r="F54" s="113">
        <v>0</v>
      </c>
      <c r="G54" s="113">
        <v>0</v>
      </c>
    </row>
    <row r="55" spans="2:14" ht="21" customHeight="1">
      <c r="B55" s="107" t="s">
        <v>63</v>
      </c>
      <c r="C55" s="114" t="s">
        <v>22</v>
      </c>
      <c r="D55" s="105"/>
      <c r="E55" s="115">
        <v>0</v>
      </c>
      <c r="F55" s="115">
        <v>24689.78</v>
      </c>
      <c r="G55" s="115">
        <f>+F55</f>
        <v>24689.78</v>
      </c>
    </row>
    <row r="56" spans="2:14" ht="21" customHeight="1">
      <c r="B56" s="116" t="s">
        <v>64</v>
      </c>
      <c r="C56" s="117" t="s">
        <v>22</v>
      </c>
      <c r="D56" s="105"/>
      <c r="E56" s="118">
        <v>3</v>
      </c>
      <c r="F56" s="118">
        <v>3</v>
      </c>
      <c r="G56" s="119">
        <v>3</v>
      </c>
    </row>
    <row r="57" spans="2:14" ht="21" customHeight="1" thickBot="1">
      <c r="B57" s="111" t="s">
        <v>65</v>
      </c>
      <c r="C57" s="112" t="s">
        <v>22</v>
      </c>
      <c r="D57" s="105"/>
      <c r="E57" s="113">
        <v>0</v>
      </c>
      <c r="F57" s="113">
        <f>+F55/F56</f>
        <v>8229.9266666666663</v>
      </c>
      <c r="G57" s="113">
        <f>+G55/G56</f>
        <v>8229.9266666666663</v>
      </c>
    </row>
    <row r="58" spans="2:14" s="9" customFormat="1" ht="21" customHeight="1">
      <c r="B58" s="120" t="s">
        <v>66</v>
      </c>
      <c r="C58" s="121" t="s">
        <v>22</v>
      </c>
      <c r="D58" s="105"/>
      <c r="E58" s="115">
        <v>0</v>
      </c>
      <c r="F58" s="115">
        <v>0</v>
      </c>
      <c r="G58" s="122">
        <f>E58+F58</f>
        <v>0</v>
      </c>
    </row>
    <row r="59" spans="2:14" s="9" customFormat="1" ht="21" customHeight="1">
      <c r="B59" s="123" t="s">
        <v>67</v>
      </c>
      <c r="C59" s="124" t="s">
        <v>22</v>
      </c>
      <c r="D59" s="105"/>
      <c r="E59" s="125">
        <v>0</v>
      </c>
      <c r="F59" s="125">
        <v>0</v>
      </c>
      <c r="G59" s="126">
        <f>E59+F59</f>
        <v>0</v>
      </c>
      <c r="N59" s="13"/>
    </row>
    <row r="60" spans="2:14" s="13" customFormat="1" ht="21" customHeight="1" thickBot="1">
      <c r="B60" s="111" t="s">
        <v>68</v>
      </c>
      <c r="C60" s="127" t="s">
        <v>22</v>
      </c>
      <c r="D60" s="105"/>
      <c r="E60" s="128">
        <v>4</v>
      </c>
      <c r="F60" s="128">
        <v>4</v>
      </c>
      <c r="G60" s="129">
        <v>4</v>
      </c>
      <c r="N60" s="9"/>
    </row>
    <row r="61" spans="2:14" s="9" customFormat="1" ht="45" customHeight="1" thickBot="1">
      <c r="B61" s="130" t="s">
        <v>69</v>
      </c>
      <c r="C61" s="131" t="s">
        <v>33</v>
      </c>
      <c r="D61" s="132"/>
      <c r="E61" s="133">
        <f>E22+E51+E52+E54+E57+E58</f>
        <v>258856.56</v>
      </c>
      <c r="F61" s="133">
        <f>F22+F51+F52+F54+F57+F58</f>
        <v>-5269.9893542166501</v>
      </c>
      <c r="G61" s="133">
        <f>G22+G51+G52+G54+G57+G58</f>
        <v>253586.57064578336</v>
      </c>
    </row>
    <row r="62" spans="2:14" s="9" customFormat="1" ht="21" customHeight="1" thickBot="1">
      <c r="B62" s="134" t="s">
        <v>70</v>
      </c>
      <c r="C62" s="135" t="s">
        <v>22</v>
      </c>
      <c r="D62" s="105"/>
      <c r="E62" s="136">
        <v>0</v>
      </c>
      <c r="F62" s="136">
        <v>0</v>
      </c>
      <c r="G62" s="137">
        <f t="shared" si="3"/>
        <v>0</v>
      </c>
    </row>
    <row r="63" spans="2:14" s="9" customFormat="1" ht="21" customHeight="1">
      <c r="B63" s="107" t="s">
        <v>71</v>
      </c>
      <c r="C63" s="114" t="s">
        <v>22</v>
      </c>
      <c r="D63" s="105"/>
      <c r="E63" s="138">
        <v>0</v>
      </c>
      <c r="F63" s="138">
        <v>19596.419999999998</v>
      </c>
      <c r="G63" s="139">
        <f>+F63</f>
        <v>19596.419999999998</v>
      </c>
    </row>
    <row r="64" spans="2:14" s="9" customFormat="1" ht="21" customHeight="1">
      <c r="B64" s="116" t="s">
        <v>64</v>
      </c>
      <c r="C64" s="117" t="s">
        <v>33</v>
      </c>
      <c r="D64" s="105"/>
      <c r="E64" s="140">
        <f>E56</f>
        <v>3</v>
      </c>
      <c r="F64" s="140">
        <f>F56</f>
        <v>3</v>
      </c>
      <c r="G64" s="141">
        <f>G56</f>
        <v>3</v>
      </c>
    </row>
    <row r="65" spans="2:7" s="9" customFormat="1" ht="21" customHeight="1" thickBot="1">
      <c r="B65" s="111" t="s">
        <v>72</v>
      </c>
      <c r="C65" s="112" t="s">
        <v>22</v>
      </c>
      <c r="D65" s="105"/>
      <c r="E65" s="113">
        <v>0</v>
      </c>
      <c r="F65" s="113">
        <f>+F63/F64</f>
        <v>6532.1399999999994</v>
      </c>
      <c r="G65" s="113">
        <f>+G63/G64</f>
        <v>6532.1399999999994</v>
      </c>
    </row>
    <row r="66" spans="2:7" s="9" customFormat="1" ht="21" customHeight="1">
      <c r="B66" s="142" t="s">
        <v>73</v>
      </c>
      <c r="C66" s="143" t="s">
        <v>22</v>
      </c>
      <c r="D66" s="105"/>
      <c r="E66" s="115">
        <v>0</v>
      </c>
      <c r="F66" s="115">
        <v>0</v>
      </c>
      <c r="G66" s="144">
        <f>E66+F66</f>
        <v>0</v>
      </c>
    </row>
    <row r="67" spans="2:7" s="9" customFormat="1" ht="21" customHeight="1">
      <c r="B67" s="123" t="s">
        <v>74</v>
      </c>
      <c r="C67" s="124" t="s">
        <v>22</v>
      </c>
      <c r="D67" s="105"/>
      <c r="E67" s="125">
        <v>0</v>
      </c>
      <c r="F67" s="125">
        <v>0</v>
      </c>
      <c r="G67" s="126">
        <f>E67+F67</f>
        <v>0</v>
      </c>
    </row>
    <row r="68" spans="2:7" s="9" customFormat="1" ht="21" customHeight="1" thickBot="1">
      <c r="B68" s="111" t="s">
        <v>75</v>
      </c>
      <c r="C68" s="112" t="s">
        <v>33</v>
      </c>
      <c r="D68" s="105"/>
      <c r="E68" s="145">
        <f>E60</f>
        <v>4</v>
      </c>
      <c r="F68" s="146">
        <f>F60</f>
        <v>4</v>
      </c>
      <c r="G68" s="145">
        <f>G60</f>
        <v>4</v>
      </c>
    </row>
    <row r="69" spans="2:7" s="9" customFormat="1" ht="39.950000000000003" customHeight="1">
      <c r="B69" s="147" t="s">
        <v>76</v>
      </c>
      <c r="C69" s="148" t="s">
        <v>33</v>
      </c>
      <c r="D69" s="32"/>
      <c r="E69" s="149">
        <f>E45+E62+E65+E66</f>
        <v>39842</v>
      </c>
      <c r="F69" s="149">
        <f>F45+F62+F65+F66</f>
        <v>89026.606415898845</v>
      </c>
      <c r="G69" s="150">
        <f>G45+G62+G65+G66</f>
        <v>128868.60641589884</v>
      </c>
    </row>
    <row r="70" spans="2:7" s="9" customFormat="1" ht="39.950000000000003" customHeight="1" thickBot="1">
      <c r="B70" s="151" t="s">
        <v>77</v>
      </c>
      <c r="C70" s="90" t="s">
        <v>33</v>
      </c>
      <c r="D70" s="32"/>
      <c r="E70" s="152">
        <f>E61+E69-E46</f>
        <v>298698.56</v>
      </c>
      <c r="F70" s="152">
        <f>F61+F69-F46</f>
        <v>83756.617061682191</v>
      </c>
      <c r="G70" s="152">
        <f>G61+G69-G46</f>
        <v>382455.17706168222</v>
      </c>
    </row>
    <row r="71" spans="2:7" s="9" customFormat="1" ht="21" customHeight="1">
      <c r="B71" s="97"/>
      <c r="C71" s="153"/>
      <c r="D71" s="32"/>
      <c r="E71" s="21"/>
      <c r="F71" s="21"/>
      <c r="G71" s="154"/>
    </row>
    <row r="72" spans="2:7" s="9" customFormat="1" ht="21" customHeight="1" thickBot="1">
      <c r="B72" s="155" t="s">
        <v>78</v>
      </c>
      <c r="C72" s="101"/>
      <c r="D72" s="101"/>
      <c r="E72" s="101"/>
      <c r="F72" s="101"/>
      <c r="G72" s="156"/>
    </row>
    <row r="73" spans="2:7" s="9" customFormat="1" ht="21" customHeight="1">
      <c r="B73" s="60" t="s">
        <v>79</v>
      </c>
      <c r="C73" s="61" t="s">
        <v>11</v>
      </c>
      <c r="D73" s="32"/>
      <c r="E73" s="157"/>
      <c r="F73" s="158"/>
      <c r="G73" s="159">
        <v>0.67279999999999995</v>
      </c>
    </row>
    <row r="74" spans="2:7" s="9" customFormat="1" ht="21" customHeight="1">
      <c r="B74" s="160" t="s">
        <v>80</v>
      </c>
      <c r="C74" s="82" t="s">
        <v>11</v>
      </c>
      <c r="D74" s="32"/>
      <c r="E74" s="161"/>
      <c r="F74" s="162"/>
      <c r="G74" s="163">
        <v>727555</v>
      </c>
    </row>
    <row r="75" spans="2:7" ht="21" customHeight="1">
      <c r="B75" s="40" t="s">
        <v>81</v>
      </c>
      <c r="C75" s="82" t="s">
        <v>11</v>
      </c>
      <c r="D75" s="32"/>
      <c r="E75" s="164"/>
      <c r="F75" s="165"/>
      <c r="G75" s="163">
        <f>+G70/G74</f>
        <v>0.52567184207610729</v>
      </c>
    </row>
    <row r="76" spans="2:7" ht="21" customHeight="1">
      <c r="B76" s="40" t="s">
        <v>82</v>
      </c>
      <c r="C76" s="82" t="s">
        <v>22</v>
      </c>
      <c r="D76" s="32"/>
      <c r="E76" s="166"/>
      <c r="F76" s="37"/>
      <c r="G76" s="163">
        <f>271303.4/G74</f>
        <v>0.3728974441794779</v>
      </c>
    </row>
    <row r="77" spans="2:7" ht="21" customHeight="1" thickBot="1">
      <c r="B77" s="92" t="s">
        <v>83</v>
      </c>
      <c r="C77" s="93" t="s">
        <v>22</v>
      </c>
      <c r="D77" s="32"/>
      <c r="E77" s="167"/>
      <c r="F77" s="168"/>
      <c r="G77" s="169">
        <f>372.9/1000</f>
        <v>0.37289999999999995</v>
      </c>
    </row>
    <row r="78" spans="2:7" ht="21" customHeight="1">
      <c r="B78" s="97"/>
      <c r="C78" s="32"/>
      <c r="D78" s="32"/>
      <c r="E78" s="21"/>
      <c r="F78" s="21"/>
      <c r="G78" s="154"/>
    </row>
    <row r="79" spans="2:7" ht="21" customHeight="1" thickBot="1">
      <c r="B79" s="155" t="s">
        <v>84</v>
      </c>
      <c r="C79" s="101"/>
      <c r="D79" s="101"/>
      <c r="E79" s="101"/>
      <c r="F79" s="101"/>
      <c r="G79" s="154"/>
    </row>
    <row r="80" spans="2:7" ht="21" customHeight="1">
      <c r="B80" s="60" t="s">
        <v>85</v>
      </c>
      <c r="C80" s="61" t="s">
        <v>22</v>
      </c>
      <c r="D80" s="170"/>
      <c r="E80" s="171"/>
      <c r="F80" s="172"/>
      <c r="G80" s="173">
        <v>-0.06</v>
      </c>
    </row>
    <row r="81" spans="2:14" ht="21" customHeight="1">
      <c r="B81" s="40" t="s">
        <v>86</v>
      </c>
      <c r="C81" s="82" t="s">
        <v>22</v>
      </c>
      <c r="D81" s="170"/>
      <c r="E81" s="174"/>
      <c r="F81" s="175"/>
      <c r="G81" s="176">
        <v>-0.2</v>
      </c>
    </row>
    <row r="82" spans="2:14" ht="21" customHeight="1">
      <c r="B82" s="40" t="s">
        <v>87</v>
      </c>
      <c r="C82" s="82" t="s">
        <v>22</v>
      </c>
      <c r="D82" s="170"/>
      <c r="E82" s="174"/>
      <c r="F82" s="175"/>
      <c r="G82" s="176">
        <v>-0.05</v>
      </c>
    </row>
    <row r="83" spans="2:14" ht="21" customHeight="1" thickBot="1">
      <c r="B83" s="89" t="s">
        <v>88</v>
      </c>
      <c r="C83" s="90" t="s">
        <v>33</v>
      </c>
      <c r="D83" s="170"/>
      <c r="E83" s="177">
        <f>SUM(E80:E82)</f>
        <v>0</v>
      </c>
      <c r="F83" s="178">
        <f>SUM(F80:F82)</f>
        <v>0</v>
      </c>
      <c r="G83" s="178">
        <f>SUM(G80:G82)</f>
        <v>-0.31</v>
      </c>
    </row>
    <row r="84" spans="2:14" ht="21" customHeight="1" thickBot="1">
      <c r="B84" s="89" t="s">
        <v>89</v>
      </c>
      <c r="C84" s="90" t="s">
        <v>33</v>
      </c>
      <c r="D84" s="170"/>
      <c r="E84" s="179">
        <f>1+E83</f>
        <v>1</v>
      </c>
      <c r="F84" s="180">
        <f>1+F83</f>
        <v>1</v>
      </c>
      <c r="G84" s="180">
        <f>1+G83</f>
        <v>0.69</v>
      </c>
    </row>
    <row r="85" spans="2:14" ht="21" customHeight="1">
      <c r="B85" s="181"/>
      <c r="C85" s="182"/>
      <c r="D85" s="182"/>
      <c r="E85" s="183"/>
      <c r="F85" s="183"/>
      <c r="G85" s="184"/>
    </row>
    <row r="86" spans="2:14" ht="21" customHeight="1" thickBot="1">
      <c r="B86" s="155" t="s">
        <v>90</v>
      </c>
      <c r="C86" s="101"/>
      <c r="D86" s="101"/>
      <c r="E86" s="185"/>
      <c r="F86" s="101"/>
      <c r="G86" s="154"/>
    </row>
    <row r="87" spans="2:14" ht="21" customHeight="1">
      <c r="B87" s="186" t="s">
        <v>91</v>
      </c>
      <c r="C87" s="187" t="s">
        <v>92</v>
      </c>
      <c r="E87" s="188"/>
      <c r="F87" s="188"/>
      <c r="G87" s="189">
        <v>1.7000000000000001E-2</v>
      </c>
    </row>
    <row r="88" spans="2:14" ht="21" customHeight="1">
      <c r="B88" s="30" t="s">
        <v>93</v>
      </c>
      <c r="C88" s="31" t="s">
        <v>22</v>
      </c>
      <c r="D88" s="32"/>
      <c r="E88" s="190"/>
      <c r="F88" s="190"/>
      <c r="G88" s="191">
        <v>1E-3</v>
      </c>
    </row>
    <row r="89" spans="2:14" s="9" customFormat="1" ht="21" customHeight="1">
      <c r="B89" s="30" t="s">
        <v>94</v>
      </c>
      <c r="C89" s="31" t="s">
        <v>22</v>
      </c>
      <c r="D89" s="32"/>
      <c r="E89" s="192"/>
      <c r="F89" s="192"/>
      <c r="G89" s="191">
        <v>0</v>
      </c>
      <c r="H89" s="13"/>
    </row>
    <row r="90" spans="2:14" s="9" customFormat="1" ht="21" customHeight="1">
      <c r="B90" s="30" t="s">
        <v>95</v>
      </c>
      <c r="C90" s="31" t="s">
        <v>22</v>
      </c>
      <c r="D90" s="32"/>
      <c r="E90" s="192"/>
      <c r="F90" s="192"/>
      <c r="G90" s="191">
        <v>0</v>
      </c>
      <c r="H90" s="13"/>
      <c r="N90" s="193"/>
    </row>
    <row r="91" spans="2:14" s="9" customFormat="1" ht="21" customHeight="1">
      <c r="B91" s="30" t="s">
        <v>96</v>
      </c>
      <c r="C91" s="31" t="s">
        <v>22</v>
      </c>
      <c r="D91" s="32"/>
      <c r="E91" s="192"/>
      <c r="F91" s="192"/>
      <c r="G91" s="191">
        <v>0</v>
      </c>
      <c r="H91" s="13"/>
    </row>
    <row r="92" spans="2:14" s="9" customFormat="1" ht="21" customHeight="1">
      <c r="B92" s="52" t="s">
        <v>97</v>
      </c>
      <c r="C92" s="53" t="s">
        <v>33</v>
      </c>
      <c r="D92" s="32"/>
      <c r="E92" s="192"/>
      <c r="F92" s="192"/>
      <c r="G92" s="194">
        <f>G87-G88+G89+G90+G91</f>
        <v>1.6E-2</v>
      </c>
      <c r="H92" s="13"/>
    </row>
    <row r="93" spans="2:14" ht="21" customHeight="1">
      <c r="B93" s="195" t="s">
        <v>98</v>
      </c>
      <c r="C93" s="53" t="s">
        <v>33</v>
      </c>
      <c r="D93" s="32"/>
      <c r="E93" s="192"/>
      <c r="F93" s="192"/>
      <c r="G93" s="196">
        <f>(1+G92)</f>
        <v>1.016</v>
      </c>
    </row>
    <row r="94" spans="2:14" s="9" customFormat="1" ht="21" customHeight="1">
      <c r="B94" s="197" t="s">
        <v>99</v>
      </c>
      <c r="C94" s="198" t="s">
        <v>33</v>
      </c>
      <c r="D94" s="182"/>
      <c r="E94" s="199"/>
      <c r="F94" s="199"/>
      <c r="G94" s="200">
        <f>G70</f>
        <v>382455.17706168222</v>
      </c>
      <c r="H94" s="13"/>
      <c r="I94" s="193"/>
    </row>
    <row r="95" spans="2:14" s="9" customFormat="1" ht="21" customHeight="1">
      <c r="B95" s="201" t="s">
        <v>100</v>
      </c>
      <c r="C95" s="202" t="s">
        <v>22</v>
      </c>
      <c r="D95" s="182"/>
      <c r="E95" s="199"/>
      <c r="F95" s="199"/>
      <c r="G95" s="203">
        <v>211282.92</v>
      </c>
      <c r="H95" s="13"/>
      <c r="I95" s="193"/>
    </row>
    <row r="96" spans="2:14" s="9" customFormat="1" ht="21" customHeight="1">
      <c r="B96" s="201" t="s">
        <v>101</v>
      </c>
      <c r="C96" s="202" t="s">
        <v>22</v>
      </c>
      <c r="D96" s="182"/>
      <c r="E96" s="199"/>
      <c r="F96" s="199"/>
      <c r="G96" s="203">
        <f>376432.27-G95</f>
        <v>165149.35</v>
      </c>
      <c r="H96" s="13"/>
      <c r="N96" s="13"/>
    </row>
    <row r="97" spans="2:14" s="13" customFormat="1" ht="21" customHeight="1" thickBot="1">
      <c r="B97" s="197" t="s">
        <v>102</v>
      </c>
      <c r="C97" s="198" t="s">
        <v>33</v>
      </c>
      <c r="D97" s="41"/>
      <c r="E97" s="199"/>
      <c r="F97" s="199"/>
      <c r="G97" s="204">
        <f>G95+G96</f>
        <v>376432.27</v>
      </c>
      <c r="N97" s="9"/>
    </row>
    <row r="98" spans="2:14" s="9" customFormat="1" ht="21" customHeight="1" thickBot="1">
      <c r="B98" s="89" t="s">
        <v>103</v>
      </c>
      <c r="C98" s="90" t="s">
        <v>33</v>
      </c>
      <c r="D98" s="32"/>
      <c r="E98" s="205"/>
      <c r="F98" s="205"/>
      <c r="G98" s="204">
        <f>G94/G97</f>
        <v>1.0159999754050899</v>
      </c>
      <c r="H98" s="13"/>
    </row>
    <row r="99" spans="2:14" s="9" customFormat="1" ht="21" customHeight="1" thickBot="1">
      <c r="B99" s="181"/>
      <c r="C99" s="182"/>
      <c r="D99" s="182"/>
      <c r="E99" s="206"/>
      <c r="F99" s="206"/>
      <c r="G99" s="207"/>
      <c r="H99" s="13"/>
    </row>
    <row r="100" spans="2:14" s="9" customFormat="1" ht="21" customHeight="1">
      <c r="B100" s="208" t="s">
        <v>104</v>
      </c>
      <c r="C100" s="209" t="s">
        <v>33</v>
      </c>
      <c r="D100" s="210"/>
      <c r="E100" s="211"/>
      <c r="F100" s="211"/>
      <c r="G100" s="212">
        <f>IF(G94&lt;=G97*G93,G94,G97*G93)</f>
        <v>382455.17706168222</v>
      </c>
      <c r="H100" s="13"/>
    </row>
    <row r="101" spans="2:14" s="9" customFormat="1" ht="21" customHeight="1" thickBot="1">
      <c r="B101" s="213" t="s">
        <v>105</v>
      </c>
      <c r="C101" s="214" t="s">
        <v>33</v>
      </c>
      <c r="D101" s="215"/>
      <c r="E101" s="216"/>
      <c r="F101" s="216"/>
      <c r="G101" s="217">
        <f>IF(G98&lt;=G93,0,G94-G100)</f>
        <v>0</v>
      </c>
      <c r="H101" s="13"/>
    </row>
    <row r="102" spans="2:14" s="9" customFormat="1" ht="21" customHeight="1">
      <c r="B102" s="181"/>
      <c r="G102" s="154"/>
      <c r="H102" s="13"/>
    </row>
    <row r="103" spans="2:14" s="9" customFormat="1" ht="21" customHeight="1" thickBot="1">
      <c r="B103" s="155" t="s">
        <v>106</v>
      </c>
      <c r="C103" s="101"/>
      <c r="D103" s="101"/>
      <c r="E103" s="185"/>
      <c r="F103" s="101"/>
      <c r="G103" s="154"/>
      <c r="H103" s="13"/>
    </row>
    <row r="104" spans="2:14" s="9" customFormat="1" ht="21" customHeight="1">
      <c r="B104" s="218" t="s">
        <v>107</v>
      </c>
      <c r="C104" s="219" t="s">
        <v>22</v>
      </c>
      <c r="D104" s="220"/>
      <c r="E104" s="211"/>
      <c r="F104" s="211"/>
      <c r="G104" s="221">
        <v>253586.57</v>
      </c>
      <c r="H104" s="13"/>
    </row>
    <row r="105" spans="2:14" s="9" customFormat="1" ht="21" customHeight="1" thickBot="1">
      <c r="B105" s="222" t="s">
        <v>108</v>
      </c>
      <c r="C105" s="223" t="s">
        <v>22</v>
      </c>
      <c r="D105" s="215"/>
      <c r="E105" s="216"/>
      <c r="F105" s="216"/>
      <c r="G105" s="224">
        <v>122720.35</v>
      </c>
      <c r="H105" s="13"/>
    </row>
    <row r="106" spans="2:14" s="9" customFormat="1" ht="21" customHeight="1" thickBot="1">
      <c r="B106" s="225"/>
      <c r="C106" s="225"/>
      <c r="D106" s="225"/>
      <c r="E106" s="225"/>
      <c r="F106" s="225"/>
      <c r="G106" s="225"/>
      <c r="H106" s="13"/>
    </row>
    <row r="107" spans="2:14" s="9" customFormat="1" ht="21" customHeight="1" thickBot="1">
      <c r="B107" s="226" t="s">
        <v>109</v>
      </c>
      <c r="C107" s="227" t="s">
        <v>11</v>
      </c>
      <c r="D107" s="228"/>
      <c r="E107" s="229"/>
      <c r="F107" s="229"/>
      <c r="G107" s="230">
        <f>E107+F107</f>
        <v>0</v>
      </c>
      <c r="H107" s="13"/>
    </row>
    <row r="108" spans="2:14" s="9" customFormat="1" ht="21" customHeight="1">
      <c r="H108" s="13"/>
    </row>
    <row r="109" spans="2:14" s="9" customFormat="1" ht="21" customHeight="1" thickBot="1">
      <c r="B109" s="231" t="s">
        <v>110</v>
      </c>
      <c r="C109" s="101"/>
      <c r="D109" s="101"/>
      <c r="E109" s="185"/>
      <c r="F109" s="101"/>
      <c r="G109" s="232"/>
      <c r="H109" s="13"/>
    </row>
    <row r="110" spans="2:14" s="9" customFormat="1" ht="21" customHeight="1" thickBot="1">
      <c r="B110" s="233" t="s">
        <v>111</v>
      </c>
      <c r="C110" s="234" t="s">
        <v>33</v>
      </c>
      <c r="D110" s="235"/>
      <c r="E110" s="236">
        <f>MAX(0,E60-2)*(E67+E59)</f>
        <v>0</v>
      </c>
      <c r="F110" s="236">
        <f>MAX(0,F60-2)*(F67+F59)</f>
        <v>0</v>
      </c>
      <c r="G110" s="237">
        <f t="shared" ref="G110:G113" si="4">E110+F110</f>
        <v>0</v>
      </c>
      <c r="H110" s="13"/>
    </row>
    <row r="111" spans="2:14" s="9" customFormat="1" ht="21" customHeight="1">
      <c r="B111" s="238" t="s">
        <v>112</v>
      </c>
      <c r="C111" s="239" t="s">
        <v>33</v>
      </c>
      <c r="D111" s="240"/>
      <c r="E111" s="241">
        <f>E112+E113</f>
        <v>0</v>
      </c>
      <c r="F111" s="241">
        <f>F112+F113</f>
        <v>0</v>
      </c>
      <c r="G111" s="242">
        <f t="shared" si="4"/>
        <v>0</v>
      </c>
      <c r="H111" s="13"/>
    </row>
    <row r="112" spans="2:14" s="9" customFormat="1" ht="21" customHeight="1">
      <c r="B112" s="243" t="s">
        <v>113</v>
      </c>
      <c r="C112" s="244" t="s">
        <v>33</v>
      </c>
      <c r="D112" s="240"/>
      <c r="E112" s="245">
        <f>E120*E20</f>
        <v>0</v>
      </c>
      <c r="F112" s="245">
        <f>F120*F20</f>
        <v>0</v>
      </c>
      <c r="G112" s="246">
        <f t="shared" si="4"/>
        <v>0</v>
      </c>
      <c r="H112" s="13"/>
    </row>
    <row r="113" spans="2:8" s="9" customFormat="1" ht="21" customHeight="1" thickBot="1">
      <c r="B113" s="247" t="s">
        <v>114</v>
      </c>
      <c r="C113" s="248" t="s">
        <v>33</v>
      </c>
      <c r="D113" s="240"/>
      <c r="E113" s="249">
        <f>E120*E43</f>
        <v>0</v>
      </c>
      <c r="F113" s="249">
        <f>F120*F43</f>
        <v>0</v>
      </c>
      <c r="G113" s="250">
        <f t="shared" si="4"/>
        <v>0</v>
      </c>
      <c r="H113" s="13"/>
    </row>
    <row r="114" spans="2:8" s="9" customFormat="1" ht="21" customHeight="1" thickBot="1">
      <c r="B114" s="251" t="s">
        <v>115</v>
      </c>
      <c r="C114" s="234" t="s">
        <v>33</v>
      </c>
      <c r="D114" s="252"/>
      <c r="E114" s="253">
        <f>MAX(0,E53-1)*E54</f>
        <v>0</v>
      </c>
      <c r="F114" s="253">
        <f>MAX(0,F53-1)*F54</f>
        <v>0</v>
      </c>
      <c r="G114" s="254">
        <f>MAX(0,G53-1)*G54</f>
        <v>0</v>
      </c>
      <c r="H114" s="13"/>
    </row>
    <row r="115" spans="2:8" s="9" customFormat="1" ht="21" customHeight="1" thickBot="1">
      <c r="B115" s="255" t="s">
        <v>116</v>
      </c>
      <c r="C115" s="256" t="s">
        <v>33</v>
      </c>
      <c r="D115" s="257"/>
      <c r="E115" s="258">
        <f>(E55-E57)+(E63-E65)</f>
        <v>0</v>
      </c>
      <c r="F115" s="258">
        <f>(F55-F57)+(F63-F65)</f>
        <v>29524.133333333331</v>
      </c>
      <c r="G115" s="254">
        <f>(G55-G57)+(G63-G65)</f>
        <v>29524.133333333331</v>
      </c>
      <c r="H115" s="13"/>
    </row>
    <row r="116" spans="2:8" s="9" customFormat="1" ht="21" customHeight="1">
      <c r="H116" s="13"/>
    </row>
    <row r="117" spans="2:8" s="9" customFormat="1" ht="21" customHeight="1">
      <c r="H117" s="13"/>
    </row>
    <row r="118" spans="2:8" s="9" customFormat="1" ht="21" customHeight="1">
      <c r="G118" s="259"/>
      <c r="H118" s="13"/>
    </row>
    <row r="119" spans="2:8" s="9" customFormat="1" ht="21" customHeight="1">
      <c r="B119" s="260" t="s">
        <v>117</v>
      </c>
      <c r="C119" s="261" t="s">
        <v>33</v>
      </c>
      <c r="D119" s="240"/>
      <c r="E119" s="262">
        <f>E17+E40</f>
        <v>0</v>
      </c>
      <c r="F119" s="262">
        <f>F17+F40</f>
        <v>-125189.27464196004</v>
      </c>
      <c r="G119" s="263">
        <f>E119+F119</f>
        <v>-125189.27464196004</v>
      </c>
      <c r="H119" s="13"/>
    </row>
    <row r="120" spans="2:8" s="9" customFormat="1" ht="21" customHeight="1">
      <c r="B120" s="264" t="s">
        <v>118</v>
      </c>
      <c r="C120" s="265" t="s">
        <v>33</v>
      </c>
      <c r="D120" s="240"/>
      <c r="E120" s="266">
        <f>MAX(0,E19-1)</f>
        <v>0</v>
      </c>
      <c r="F120" s="266">
        <f>MAX(0,F19-1)</f>
        <v>0</v>
      </c>
      <c r="G120" s="267">
        <f>MAX(0,G19-1)</f>
        <v>0</v>
      </c>
      <c r="H120" s="13"/>
    </row>
    <row r="121" spans="2:8" s="9" customFormat="1">
      <c r="E121" s="268"/>
      <c r="F121" s="268"/>
      <c r="G121" s="268"/>
      <c r="H121" s="13"/>
    </row>
    <row r="122" spans="2:8" s="9" customFormat="1">
      <c r="E122" s="268"/>
      <c r="F122" s="268"/>
      <c r="G122" s="268"/>
      <c r="H122" s="13"/>
    </row>
    <row r="123" spans="2:8" s="9" customFormat="1">
      <c r="E123" s="268"/>
      <c r="F123" s="268"/>
      <c r="G123" s="268"/>
      <c r="H123" s="13"/>
    </row>
    <row r="124" spans="2:8" s="9" customFormat="1">
      <c r="E124" s="268"/>
      <c r="F124" s="268"/>
      <c r="G124" s="268"/>
      <c r="H124" s="13"/>
    </row>
    <row r="125" spans="2:8" s="9" customFormat="1">
      <c r="E125" s="268"/>
      <c r="F125" s="268"/>
      <c r="G125" s="268"/>
      <c r="H125" s="13"/>
    </row>
    <row r="126" spans="2:8" s="9" customFormat="1">
      <c r="E126" s="268"/>
      <c r="F126" s="268"/>
      <c r="G126" s="268"/>
      <c r="H126" s="13"/>
    </row>
    <row r="127" spans="2:8" s="9" customFormat="1">
      <c r="E127" s="268"/>
      <c r="F127" s="268"/>
      <c r="G127" s="268"/>
      <c r="H127" s="13"/>
    </row>
    <row r="128" spans="2:8" s="9" customFormat="1">
      <c r="E128" s="268"/>
      <c r="F128" s="268"/>
      <c r="G128" s="268"/>
      <c r="H128" s="13"/>
    </row>
    <row r="129" spans="5:8" s="9" customFormat="1">
      <c r="E129" s="268"/>
      <c r="F129" s="268"/>
      <c r="G129" s="268"/>
      <c r="H129" s="13"/>
    </row>
    <row r="130" spans="5:8" s="9" customFormat="1">
      <c r="E130" s="268"/>
      <c r="F130" s="268"/>
      <c r="G130" s="268"/>
      <c r="H130" s="13"/>
    </row>
    <row r="131" spans="5:8" s="9" customFormat="1">
      <c r="E131" s="268"/>
      <c r="F131" s="268"/>
      <c r="G131" s="268"/>
      <c r="H131" s="13"/>
    </row>
    <row r="132" spans="5:8" s="9" customFormat="1">
      <c r="E132" s="268"/>
      <c r="F132" s="268"/>
      <c r="G132" s="268"/>
      <c r="H132" s="13"/>
    </row>
    <row r="133" spans="5:8" s="9" customFormat="1">
      <c r="E133" s="268"/>
      <c r="F133" s="268"/>
      <c r="G133" s="268"/>
      <c r="H133" s="13"/>
    </row>
    <row r="134" spans="5:8" s="9" customFormat="1">
      <c r="E134" s="268"/>
      <c r="F134" s="268"/>
      <c r="G134" s="268"/>
      <c r="H134" s="13"/>
    </row>
    <row r="135" spans="5:8" s="9" customFormat="1">
      <c r="E135" s="268"/>
      <c r="F135" s="268"/>
      <c r="G135" s="268"/>
      <c r="H135" s="13"/>
    </row>
    <row r="136" spans="5:8" s="9" customFormat="1">
      <c r="E136" s="268"/>
      <c r="F136" s="268"/>
      <c r="G136" s="268"/>
      <c r="H136" s="13"/>
    </row>
    <row r="137" spans="5:8" s="9" customFormat="1">
      <c r="E137" s="268"/>
      <c r="F137" s="268"/>
      <c r="G137" s="268"/>
      <c r="H137" s="13"/>
    </row>
    <row r="138" spans="5:8" s="9" customFormat="1">
      <c r="E138" s="268"/>
      <c r="F138" s="268"/>
      <c r="G138" s="268"/>
      <c r="H138" s="13"/>
    </row>
    <row r="139" spans="5:8" s="9" customFormat="1">
      <c r="E139" s="268"/>
      <c r="F139" s="268"/>
      <c r="G139" s="268"/>
      <c r="H139" s="13"/>
    </row>
    <row r="140" spans="5:8" s="9" customFormat="1">
      <c r="E140" s="268"/>
      <c r="F140" s="268"/>
      <c r="G140" s="268"/>
      <c r="H140" s="13"/>
    </row>
    <row r="141" spans="5:8" s="9" customFormat="1">
      <c r="E141" s="268"/>
      <c r="F141" s="268"/>
      <c r="G141" s="268"/>
      <c r="H141" s="13"/>
    </row>
    <row r="142" spans="5:8" s="9" customFormat="1">
      <c r="E142" s="268"/>
      <c r="F142" s="268"/>
      <c r="G142" s="268"/>
      <c r="H142" s="13"/>
    </row>
    <row r="143" spans="5:8" s="9" customFormat="1">
      <c r="E143" s="268"/>
      <c r="F143" s="268"/>
      <c r="G143" s="268"/>
      <c r="H143" s="13"/>
    </row>
    <row r="144" spans="5:8" s="9" customFormat="1">
      <c r="E144" s="268"/>
      <c r="F144" s="268"/>
      <c r="G144" s="268"/>
      <c r="H144" s="13"/>
    </row>
    <row r="145" spans="5:8" s="9" customFormat="1">
      <c r="E145" s="268"/>
      <c r="F145" s="268"/>
      <c r="G145" s="268"/>
      <c r="H145" s="13"/>
    </row>
    <row r="146" spans="5:8" s="9" customFormat="1">
      <c r="E146" s="268"/>
      <c r="F146" s="268"/>
      <c r="G146" s="268"/>
      <c r="H146" s="13"/>
    </row>
    <row r="147" spans="5:8" s="9" customFormat="1">
      <c r="E147" s="268"/>
      <c r="F147" s="268"/>
      <c r="G147" s="268"/>
      <c r="H147" s="13"/>
    </row>
    <row r="148" spans="5:8" s="9" customFormat="1">
      <c r="E148" s="268"/>
      <c r="F148" s="268"/>
      <c r="G148" s="268"/>
      <c r="H148" s="13"/>
    </row>
    <row r="149" spans="5:8" s="9" customFormat="1">
      <c r="E149" s="268"/>
      <c r="F149" s="268"/>
      <c r="G149" s="268"/>
      <c r="H149" s="13"/>
    </row>
    <row r="150" spans="5:8" s="9" customFormat="1">
      <c r="E150" s="268"/>
      <c r="F150" s="268"/>
      <c r="G150" s="268"/>
      <c r="H150" s="13"/>
    </row>
    <row r="151" spans="5:8" s="9" customFormat="1">
      <c r="E151" s="268"/>
      <c r="F151" s="268"/>
      <c r="G151" s="268"/>
      <c r="H151" s="13"/>
    </row>
    <row r="152" spans="5:8" s="9" customFormat="1">
      <c r="E152" s="268"/>
      <c r="F152" s="268"/>
      <c r="G152" s="268"/>
      <c r="H152" s="13"/>
    </row>
    <row r="153" spans="5:8" s="9" customFormat="1">
      <c r="E153" s="268"/>
      <c r="F153" s="268"/>
      <c r="G153" s="268"/>
      <c r="H153" s="13"/>
    </row>
    <row r="154" spans="5:8" s="9" customFormat="1">
      <c r="E154" s="268"/>
      <c r="F154" s="268"/>
      <c r="G154" s="268"/>
      <c r="H154" s="13"/>
    </row>
    <row r="155" spans="5:8" s="9" customFormat="1">
      <c r="E155" s="268"/>
      <c r="F155" s="268"/>
      <c r="G155" s="268"/>
      <c r="H155" s="13"/>
    </row>
    <row r="156" spans="5:8" s="9" customFormat="1">
      <c r="E156" s="268"/>
      <c r="F156" s="268"/>
      <c r="G156" s="268"/>
      <c r="H156" s="13"/>
    </row>
    <row r="157" spans="5:8" s="9" customFormat="1">
      <c r="E157" s="268"/>
      <c r="F157" s="268"/>
      <c r="G157" s="268"/>
      <c r="H157" s="13"/>
    </row>
    <row r="158" spans="5:8" s="9" customFormat="1">
      <c r="E158" s="268"/>
      <c r="F158" s="268"/>
      <c r="G158" s="268"/>
      <c r="H158" s="13"/>
    </row>
    <row r="159" spans="5:8" s="9" customFormat="1">
      <c r="E159" s="268"/>
      <c r="F159" s="268"/>
      <c r="G159" s="268"/>
      <c r="H159" s="13"/>
    </row>
    <row r="160" spans="5:8" s="9" customFormat="1">
      <c r="E160" s="268"/>
      <c r="F160" s="268"/>
      <c r="G160" s="268"/>
      <c r="H160" s="13"/>
    </row>
    <row r="161" spans="5:8" s="9" customFormat="1">
      <c r="E161" s="268"/>
      <c r="F161" s="268"/>
      <c r="G161" s="268"/>
      <c r="H161" s="13"/>
    </row>
    <row r="162" spans="5:8" s="9" customFormat="1">
      <c r="E162" s="268"/>
      <c r="F162" s="268"/>
      <c r="G162" s="268"/>
      <c r="H162" s="13"/>
    </row>
    <row r="163" spans="5:8" s="9" customFormat="1">
      <c r="E163" s="268"/>
      <c r="F163" s="268"/>
      <c r="G163" s="268"/>
      <c r="H163" s="13"/>
    </row>
    <row r="164" spans="5:8" s="9" customFormat="1">
      <c r="E164" s="268"/>
      <c r="F164" s="268"/>
      <c r="G164" s="268"/>
      <c r="H164" s="13"/>
    </row>
    <row r="165" spans="5:8" s="9" customFormat="1">
      <c r="E165" s="268"/>
      <c r="F165" s="268"/>
      <c r="G165" s="268"/>
      <c r="H165" s="13"/>
    </row>
    <row r="166" spans="5:8" s="9" customFormat="1">
      <c r="E166" s="268"/>
      <c r="F166" s="268"/>
      <c r="G166" s="268"/>
      <c r="H166" s="13"/>
    </row>
    <row r="167" spans="5:8" s="9" customFormat="1">
      <c r="E167" s="268"/>
      <c r="F167" s="268"/>
      <c r="G167" s="268"/>
      <c r="H167" s="13"/>
    </row>
    <row r="168" spans="5:8" s="9" customFormat="1">
      <c r="E168" s="268"/>
      <c r="F168" s="268"/>
      <c r="G168" s="268"/>
      <c r="H168" s="13"/>
    </row>
    <row r="169" spans="5:8" s="9" customFormat="1">
      <c r="E169" s="268"/>
      <c r="F169" s="268"/>
      <c r="G169" s="268"/>
      <c r="H169" s="13"/>
    </row>
    <row r="170" spans="5:8" s="9" customFormat="1">
      <c r="E170" s="268"/>
      <c r="F170" s="268"/>
      <c r="G170" s="268"/>
      <c r="H170" s="13"/>
    </row>
    <row r="171" spans="5:8" s="9" customFormat="1">
      <c r="E171" s="268"/>
      <c r="F171" s="268"/>
      <c r="G171" s="268"/>
      <c r="H171" s="13"/>
    </row>
    <row r="172" spans="5:8" s="9" customFormat="1">
      <c r="E172" s="268"/>
      <c r="F172" s="268"/>
      <c r="G172" s="268"/>
      <c r="H172" s="13"/>
    </row>
    <row r="173" spans="5:8" s="9" customFormat="1">
      <c r="E173" s="268"/>
      <c r="F173" s="268"/>
      <c r="G173" s="268"/>
      <c r="H173" s="13"/>
    </row>
    <row r="174" spans="5:8" s="9" customFormat="1">
      <c r="E174" s="268"/>
      <c r="F174" s="268"/>
      <c r="G174" s="268"/>
      <c r="H174" s="13"/>
    </row>
    <row r="175" spans="5:8" s="9" customFormat="1">
      <c r="E175" s="268"/>
      <c r="F175" s="268"/>
      <c r="G175" s="268"/>
      <c r="H175" s="13"/>
    </row>
    <row r="176" spans="5:8" s="9" customFormat="1">
      <c r="E176" s="268"/>
      <c r="F176" s="268"/>
      <c r="G176" s="268"/>
      <c r="H176" s="13"/>
    </row>
    <row r="177" spans="5:8" s="9" customFormat="1">
      <c r="E177" s="268"/>
      <c r="F177" s="268"/>
      <c r="G177" s="268"/>
      <c r="H177" s="13"/>
    </row>
    <row r="178" spans="5:8" s="9" customFormat="1">
      <c r="E178" s="268"/>
      <c r="F178" s="268"/>
      <c r="G178" s="268"/>
      <c r="H178" s="13"/>
    </row>
    <row r="179" spans="5:8" s="9" customFormat="1">
      <c r="E179" s="268"/>
      <c r="F179" s="268"/>
      <c r="G179" s="268"/>
      <c r="H179" s="13"/>
    </row>
    <row r="180" spans="5:8" s="9" customFormat="1">
      <c r="E180" s="268"/>
      <c r="F180" s="268"/>
      <c r="G180" s="268"/>
      <c r="H180" s="13"/>
    </row>
    <row r="181" spans="5:8" s="9" customFormat="1">
      <c r="E181" s="268"/>
      <c r="F181" s="268"/>
      <c r="G181" s="268"/>
      <c r="H181" s="13"/>
    </row>
    <row r="182" spans="5:8" s="9" customFormat="1">
      <c r="E182" s="268"/>
      <c r="F182" s="268"/>
      <c r="G182" s="268"/>
      <c r="H182" s="13"/>
    </row>
    <row r="183" spans="5:8" s="9" customFormat="1">
      <c r="E183" s="268"/>
      <c r="F183" s="268"/>
      <c r="G183" s="268"/>
      <c r="H183" s="13"/>
    </row>
    <row r="184" spans="5:8" s="9" customFormat="1">
      <c r="E184" s="268"/>
      <c r="F184" s="268"/>
      <c r="G184" s="268"/>
      <c r="H184" s="13"/>
    </row>
    <row r="185" spans="5:8" s="9" customFormat="1">
      <c r="E185" s="268"/>
      <c r="F185" s="268"/>
      <c r="G185" s="268"/>
      <c r="H185" s="13"/>
    </row>
    <row r="186" spans="5:8" s="9" customFormat="1">
      <c r="E186" s="268"/>
      <c r="F186" s="268"/>
      <c r="G186" s="268"/>
      <c r="H186" s="13"/>
    </row>
    <row r="187" spans="5:8" s="9" customFormat="1">
      <c r="E187" s="268"/>
      <c r="F187" s="268"/>
      <c r="G187" s="268"/>
      <c r="H187" s="13"/>
    </row>
    <row r="188" spans="5:8" s="9" customFormat="1">
      <c r="E188" s="268"/>
      <c r="F188" s="268"/>
      <c r="G188" s="268"/>
      <c r="H188" s="13"/>
    </row>
    <row r="189" spans="5:8" s="9" customFormat="1">
      <c r="E189" s="268"/>
      <c r="F189" s="268"/>
      <c r="G189" s="268"/>
      <c r="H189" s="13"/>
    </row>
    <row r="190" spans="5:8" s="9" customFormat="1">
      <c r="E190" s="268"/>
      <c r="F190" s="268"/>
      <c r="G190" s="268"/>
      <c r="H190" s="13"/>
    </row>
    <row r="191" spans="5:8" s="9" customFormat="1">
      <c r="E191" s="268"/>
      <c r="F191" s="268"/>
      <c r="G191" s="268"/>
      <c r="H191" s="13"/>
    </row>
    <row r="192" spans="5:8" s="9" customFormat="1">
      <c r="E192" s="268"/>
      <c r="F192" s="268"/>
      <c r="G192" s="268"/>
      <c r="H192" s="13"/>
    </row>
    <row r="193" spans="5:8" s="9" customFormat="1">
      <c r="E193" s="268"/>
      <c r="F193" s="268"/>
      <c r="G193" s="268"/>
      <c r="H193" s="13"/>
    </row>
    <row r="194" spans="5:8" s="9" customFormat="1">
      <c r="E194" s="268"/>
      <c r="F194" s="268"/>
      <c r="G194" s="268"/>
      <c r="H194" s="13"/>
    </row>
    <row r="195" spans="5:8" s="9" customFormat="1">
      <c r="E195" s="268"/>
      <c r="F195" s="268"/>
      <c r="G195" s="268"/>
      <c r="H195" s="13"/>
    </row>
    <row r="196" spans="5:8" s="9" customFormat="1">
      <c r="E196" s="268"/>
      <c r="F196" s="268"/>
      <c r="G196" s="268"/>
      <c r="H196" s="13"/>
    </row>
    <row r="197" spans="5:8" s="9" customFormat="1">
      <c r="E197" s="268"/>
      <c r="F197" s="268"/>
      <c r="G197" s="268"/>
      <c r="H197" s="13"/>
    </row>
    <row r="198" spans="5:8" s="9" customFormat="1">
      <c r="E198" s="268"/>
      <c r="F198" s="268"/>
      <c r="G198" s="268"/>
      <c r="H198" s="13"/>
    </row>
    <row r="199" spans="5:8" s="9" customFormat="1">
      <c r="E199" s="268"/>
      <c r="F199" s="268"/>
      <c r="G199" s="268"/>
      <c r="H199" s="13"/>
    </row>
    <row r="200" spans="5:8" s="9" customFormat="1">
      <c r="E200" s="268"/>
      <c r="F200" s="268"/>
      <c r="G200" s="268"/>
      <c r="H200" s="13"/>
    </row>
    <row r="201" spans="5:8" s="9" customFormat="1">
      <c r="E201" s="268"/>
      <c r="F201" s="268"/>
      <c r="G201" s="268"/>
      <c r="H201" s="13"/>
    </row>
    <row r="202" spans="5:8" s="9" customFormat="1">
      <c r="E202" s="268"/>
      <c r="F202" s="268"/>
      <c r="G202" s="268"/>
      <c r="H202" s="13"/>
    </row>
    <row r="203" spans="5:8" s="9" customFormat="1">
      <c r="E203" s="268"/>
      <c r="F203" s="268"/>
      <c r="G203" s="268"/>
      <c r="H203" s="13"/>
    </row>
    <row r="204" spans="5:8" s="9" customFormat="1">
      <c r="E204" s="268"/>
      <c r="F204" s="268"/>
      <c r="G204" s="268"/>
      <c r="H204" s="13"/>
    </row>
    <row r="205" spans="5:8" s="9" customFormat="1">
      <c r="E205" s="268"/>
      <c r="F205" s="268"/>
      <c r="G205" s="268"/>
      <c r="H205" s="13"/>
    </row>
    <row r="206" spans="5:8" s="9" customFormat="1">
      <c r="E206" s="268"/>
      <c r="F206" s="268"/>
      <c r="G206" s="268"/>
      <c r="H206" s="13"/>
    </row>
    <row r="207" spans="5:8" s="9" customFormat="1">
      <c r="E207" s="268"/>
      <c r="F207" s="268"/>
      <c r="G207" s="268"/>
      <c r="H207" s="13"/>
    </row>
    <row r="208" spans="5:8" s="9" customFormat="1">
      <c r="E208" s="268"/>
      <c r="F208" s="268"/>
      <c r="G208" s="268"/>
      <c r="H208" s="13"/>
    </row>
    <row r="209" spans="5:8" s="9" customFormat="1">
      <c r="E209" s="268"/>
      <c r="F209" s="268"/>
      <c r="G209" s="268"/>
      <c r="H209" s="13"/>
    </row>
    <row r="210" spans="5:8" s="9" customFormat="1">
      <c r="E210" s="268"/>
      <c r="F210" s="268"/>
      <c r="G210" s="268"/>
      <c r="H210" s="13"/>
    </row>
    <row r="211" spans="5:8" s="9" customFormat="1">
      <c r="E211" s="268"/>
      <c r="F211" s="268"/>
      <c r="G211" s="268"/>
      <c r="H211" s="13"/>
    </row>
    <row r="212" spans="5:8" s="9" customFormat="1">
      <c r="E212" s="268"/>
      <c r="F212" s="268"/>
      <c r="G212" s="268"/>
      <c r="H212" s="13"/>
    </row>
    <row r="213" spans="5:8" s="9" customFormat="1">
      <c r="E213" s="268"/>
      <c r="F213" s="268"/>
      <c r="G213" s="268"/>
      <c r="H213" s="13"/>
    </row>
    <row r="214" spans="5:8" s="9" customFormat="1">
      <c r="E214" s="268"/>
      <c r="F214" s="268"/>
      <c r="G214" s="268"/>
      <c r="H214" s="13"/>
    </row>
    <row r="215" spans="5:8" s="9" customFormat="1">
      <c r="E215" s="268"/>
      <c r="F215" s="268"/>
      <c r="G215" s="268"/>
      <c r="H215" s="13"/>
    </row>
    <row r="216" spans="5:8" s="9" customFormat="1">
      <c r="E216" s="268"/>
      <c r="F216" s="268"/>
      <c r="G216" s="268"/>
      <c r="H216" s="13"/>
    </row>
    <row r="217" spans="5:8" s="9" customFormat="1">
      <c r="E217" s="268"/>
      <c r="F217" s="268"/>
      <c r="G217" s="268"/>
      <c r="H217" s="13"/>
    </row>
    <row r="218" spans="5:8" s="9" customFormat="1">
      <c r="E218" s="268"/>
      <c r="F218" s="268"/>
      <c r="G218" s="268"/>
      <c r="H218" s="13"/>
    </row>
    <row r="219" spans="5:8" s="9" customFormat="1">
      <c r="E219" s="268"/>
      <c r="F219" s="268"/>
      <c r="G219" s="268"/>
      <c r="H219" s="13"/>
    </row>
    <row r="220" spans="5:8" s="9" customFormat="1">
      <c r="E220" s="268"/>
      <c r="F220" s="268"/>
      <c r="G220" s="268"/>
      <c r="H220" s="13"/>
    </row>
    <row r="221" spans="5:8" s="9" customFormat="1">
      <c r="E221" s="268"/>
      <c r="F221" s="268"/>
      <c r="G221" s="268"/>
      <c r="H221" s="13"/>
    </row>
    <row r="222" spans="5:8" s="9" customFormat="1">
      <c r="E222" s="268"/>
      <c r="F222" s="268"/>
      <c r="G222" s="268"/>
      <c r="H222" s="13"/>
    </row>
    <row r="223" spans="5:8" s="9" customFormat="1">
      <c r="E223" s="268"/>
      <c r="F223" s="268"/>
      <c r="G223" s="268"/>
      <c r="H223" s="13"/>
    </row>
    <row r="224" spans="5:8" s="9" customFormat="1">
      <c r="E224" s="268"/>
      <c r="F224" s="268"/>
      <c r="G224" s="268"/>
      <c r="H224" s="13"/>
    </row>
    <row r="225" spans="5:8" s="9" customFormat="1">
      <c r="E225" s="268"/>
      <c r="F225" s="268"/>
      <c r="G225" s="268"/>
      <c r="H225" s="13"/>
    </row>
    <row r="226" spans="5:8" s="9" customFormat="1">
      <c r="E226" s="268"/>
      <c r="F226" s="268"/>
      <c r="G226" s="268"/>
      <c r="H226" s="13"/>
    </row>
    <row r="227" spans="5:8" s="9" customFormat="1">
      <c r="E227" s="268"/>
      <c r="F227" s="268"/>
      <c r="G227" s="268"/>
      <c r="H227" s="13"/>
    </row>
    <row r="228" spans="5:8" s="9" customFormat="1">
      <c r="E228" s="268"/>
      <c r="F228" s="268"/>
      <c r="G228" s="268"/>
      <c r="H228" s="13"/>
    </row>
    <row r="229" spans="5:8" s="9" customFormat="1">
      <c r="E229" s="268"/>
      <c r="F229" s="268"/>
      <c r="G229" s="268"/>
      <c r="H229" s="13"/>
    </row>
    <row r="230" spans="5:8" s="9" customFormat="1">
      <c r="E230" s="268"/>
      <c r="F230" s="268"/>
      <c r="G230" s="268"/>
      <c r="H230" s="13"/>
    </row>
    <row r="231" spans="5:8" s="9" customFormat="1">
      <c r="E231" s="268"/>
      <c r="F231" s="268"/>
      <c r="G231" s="268"/>
      <c r="H231" s="13"/>
    </row>
    <row r="232" spans="5:8" s="9" customFormat="1">
      <c r="E232" s="268"/>
      <c r="F232" s="268"/>
      <c r="G232" s="268"/>
      <c r="H232" s="13"/>
    </row>
    <row r="233" spans="5:8" s="9" customFormat="1">
      <c r="E233" s="268"/>
      <c r="F233" s="268"/>
      <c r="G233" s="268"/>
      <c r="H233" s="13"/>
    </row>
    <row r="234" spans="5:8" s="9" customFormat="1">
      <c r="E234" s="268"/>
      <c r="F234" s="268"/>
      <c r="G234" s="268"/>
      <c r="H234" s="13"/>
    </row>
    <row r="235" spans="5:8" s="9" customFormat="1">
      <c r="E235" s="268"/>
      <c r="F235" s="268"/>
      <c r="G235" s="268"/>
      <c r="H235" s="13"/>
    </row>
    <row r="236" spans="5:8" s="9" customFormat="1">
      <c r="E236" s="268"/>
      <c r="F236" s="268"/>
      <c r="G236" s="268"/>
      <c r="H236" s="13"/>
    </row>
    <row r="237" spans="5:8" s="9" customFormat="1">
      <c r="E237" s="268"/>
      <c r="F237" s="268"/>
      <c r="G237" s="268"/>
      <c r="H237" s="13"/>
    </row>
    <row r="238" spans="5:8" s="9" customFormat="1">
      <c r="E238" s="268"/>
      <c r="F238" s="268"/>
      <c r="G238" s="268"/>
      <c r="H238" s="13"/>
    </row>
    <row r="239" spans="5:8" s="9" customFormat="1">
      <c r="E239" s="268"/>
      <c r="F239" s="268"/>
      <c r="G239" s="268"/>
      <c r="H239" s="13"/>
    </row>
    <row r="240" spans="5:8" s="9" customFormat="1">
      <c r="E240" s="268"/>
      <c r="F240" s="268"/>
      <c r="G240" s="268"/>
      <c r="H240" s="13"/>
    </row>
    <row r="241" spans="5:8" s="9" customFormat="1">
      <c r="E241" s="268"/>
      <c r="F241" s="268"/>
      <c r="G241" s="268"/>
      <c r="H241" s="13"/>
    </row>
    <row r="242" spans="5:8" s="9" customFormat="1">
      <c r="E242" s="268"/>
      <c r="F242" s="268"/>
      <c r="G242" s="268"/>
      <c r="H242" s="13"/>
    </row>
    <row r="243" spans="5:8" s="9" customFormat="1">
      <c r="E243" s="268"/>
      <c r="F243" s="268"/>
      <c r="G243" s="268"/>
      <c r="H243" s="13"/>
    </row>
    <row r="244" spans="5:8" s="9" customFormat="1">
      <c r="E244" s="268"/>
      <c r="F244" s="268"/>
      <c r="G244" s="268"/>
      <c r="H244" s="13"/>
    </row>
    <row r="245" spans="5:8" s="9" customFormat="1">
      <c r="E245" s="268"/>
      <c r="F245" s="268"/>
      <c r="G245" s="268"/>
      <c r="H245" s="13"/>
    </row>
    <row r="246" spans="5:8" s="9" customFormat="1">
      <c r="E246" s="268"/>
      <c r="F246" s="268"/>
      <c r="G246" s="268"/>
      <c r="H246" s="13"/>
    </row>
    <row r="247" spans="5:8" s="9" customFormat="1">
      <c r="E247" s="268"/>
      <c r="F247" s="268"/>
      <c r="G247" s="268"/>
      <c r="H247" s="13"/>
    </row>
    <row r="248" spans="5:8" s="9" customFormat="1">
      <c r="E248" s="268"/>
      <c r="F248" s="268"/>
      <c r="G248" s="268"/>
      <c r="H248" s="13"/>
    </row>
    <row r="249" spans="5:8" s="9" customFormat="1">
      <c r="E249" s="268"/>
      <c r="F249" s="268"/>
      <c r="G249" s="268"/>
      <c r="H249" s="13"/>
    </row>
    <row r="250" spans="5:8" s="9" customFormat="1">
      <c r="E250" s="268"/>
      <c r="F250" s="268"/>
      <c r="G250" s="268"/>
      <c r="H250" s="13"/>
    </row>
    <row r="251" spans="5:8" s="9" customFormat="1">
      <c r="E251" s="268"/>
      <c r="F251" s="268"/>
      <c r="G251" s="268"/>
      <c r="H251" s="13"/>
    </row>
    <row r="252" spans="5:8" s="9" customFormat="1">
      <c r="E252" s="268"/>
      <c r="F252" s="268"/>
      <c r="G252" s="268"/>
      <c r="H252" s="13"/>
    </row>
    <row r="253" spans="5:8" s="9" customFormat="1">
      <c r="E253" s="268"/>
      <c r="F253" s="268"/>
      <c r="G253" s="268"/>
      <c r="H253" s="13"/>
    </row>
    <row r="254" spans="5:8" s="9" customFormat="1">
      <c r="E254" s="268"/>
      <c r="F254" s="268"/>
      <c r="G254" s="268"/>
      <c r="H254" s="13"/>
    </row>
    <row r="255" spans="5:8" s="9" customFormat="1">
      <c r="E255" s="268"/>
      <c r="F255" s="268"/>
      <c r="G255" s="268"/>
      <c r="H255" s="13"/>
    </row>
    <row r="256" spans="5:8" s="9" customFormat="1">
      <c r="E256" s="268"/>
      <c r="F256" s="268"/>
      <c r="G256" s="268"/>
      <c r="H256" s="13"/>
    </row>
    <row r="257" spans="5:8" s="9" customFormat="1">
      <c r="E257" s="268"/>
      <c r="F257" s="268"/>
      <c r="G257" s="268"/>
      <c r="H257" s="13"/>
    </row>
    <row r="258" spans="5:8" s="9" customFormat="1">
      <c r="E258" s="268"/>
      <c r="F258" s="268"/>
      <c r="G258" s="268"/>
      <c r="H258" s="13"/>
    </row>
    <row r="259" spans="5:8" s="9" customFormat="1">
      <c r="E259" s="268"/>
      <c r="F259" s="268"/>
      <c r="G259" s="268"/>
      <c r="H259" s="13"/>
    </row>
    <row r="260" spans="5:8" s="9" customFormat="1">
      <c r="E260" s="268"/>
      <c r="F260" s="268"/>
      <c r="G260" s="268"/>
      <c r="H260" s="13"/>
    </row>
    <row r="261" spans="5:8" s="9" customFormat="1">
      <c r="E261" s="268"/>
      <c r="F261" s="268"/>
      <c r="G261" s="268"/>
      <c r="H261" s="13"/>
    </row>
    <row r="262" spans="5:8" s="9" customFormat="1">
      <c r="E262" s="268"/>
      <c r="F262" s="268"/>
      <c r="G262" s="268"/>
      <c r="H262" s="13"/>
    </row>
    <row r="263" spans="5:8" s="9" customFormat="1">
      <c r="E263" s="268"/>
      <c r="F263" s="268"/>
      <c r="G263" s="268"/>
      <c r="H263" s="13"/>
    </row>
    <row r="264" spans="5:8" s="9" customFormat="1">
      <c r="E264" s="268"/>
      <c r="F264" s="268"/>
      <c r="G264" s="268"/>
      <c r="H264" s="13"/>
    </row>
    <row r="265" spans="5:8" s="9" customFormat="1">
      <c r="E265" s="268"/>
      <c r="F265" s="268"/>
      <c r="G265" s="268"/>
      <c r="H265" s="13"/>
    </row>
    <row r="266" spans="5:8" s="9" customFormat="1">
      <c r="E266" s="268"/>
      <c r="F266" s="268"/>
      <c r="G266" s="268"/>
      <c r="H266" s="13"/>
    </row>
    <row r="267" spans="5:8" s="9" customFormat="1">
      <c r="E267" s="268"/>
      <c r="F267" s="268"/>
      <c r="G267" s="268"/>
      <c r="H267" s="13"/>
    </row>
    <row r="268" spans="5:8" s="9" customFormat="1">
      <c r="E268" s="268"/>
      <c r="F268" s="268"/>
      <c r="G268" s="268"/>
      <c r="H268" s="13"/>
    </row>
    <row r="269" spans="5:8" s="9" customFormat="1">
      <c r="E269" s="268"/>
      <c r="F269" s="268"/>
      <c r="G269" s="268"/>
      <c r="H269" s="13"/>
    </row>
    <row r="270" spans="5:8" s="9" customFormat="1">
      <c r="E270" s="268"/>
      <c r="F270" s="268"/>
      <c r="G270" s="268"/>
      <c r="H270" s="13"/>
    </row>
    <row r="271" spans="5:8" s="9" customFormat="1">
      <c r="E271" s="268"/>
      <c r="F271" s="268"/>
      <c r="G271" s="268"/>
      <c r="H271" s="13"/>
    </row>
    <row r="272" spans="5:8" s="9" customFormat="1">
      <c r="E272" s="268"/>
      <c r="F272" s="268"/>
      <c r="G272" s="268"/>
      <c r="H272" s="13"/>
    </row>
    <row r="273" spans="5:8" s="9" customFormat="1">
      <c r="E273" s="268"/>
      <c r="F273" s="268"/>
      <c r="G273" s="268"/>
      <c r="H273" s="13"/>
    </row>
    <row r="274" spans="5:8" s="9" customFormat="1">
      <c r="E274" s="268"/>
      <c r="F274" s="268"/>
      <c r="G274" s="268"/>
      <c r="H274" s="13"/>
    </row>
    <row r="275" spans="5:8" s="9" customFormat="1">
      <c r="E275" s="268"/>
      <c r="F275" s="268"/>
      <c r="G275" s="268"/>
      <c r="H275" s="13"/>
    </row>
    <row r="276" spans="5:8" s="9" customFormat="1">
      <c r="E276" s="268"/>
      <c r="F276" s="268"/>
      <c r="G276" s="268"/>
      <c r="H276" s="13"/>
    </row>
    <row r="277" spans="5:8" s="9" customFormat="1">
      <c r="E277" s="268"/>
      <c r="F277" s="268"/>
      <c r="G277" s="268"/>
      <c r="H277" s="13"/>
    </row>
    <row r="278" spans="5:8" s="9" customFormat="1">
      <c r="E278" s="268"/>
      <c r="F278" s="268"/>
      <c r="G278" s="268"/>
      <c r="H278" s="13"/>
    </row>
    <row r="279" spans="5:8" s="9" customFormat="1">
      <c r="E279" s="268"/>
      <c r="F279" s="268"/>
      <c r="G279" s="268"/>
      <c r="H279" s="13"/>
    </row>
    <row r="280" spans="5:8" s="9" customFormat="1">
      <c r="E280" s="268"/>
      <c r="F280" s="268"/>
      <c r="G280" s="268"/>
      <c r="H280" s="13"/>
    </row>
    <row r="281" spans="5:8" s="9" customFormat="1">
      <c r="E281" s="268"/>
      <c r="F281" s="268"/>
      <c r="G281" s="268"/>
      <c r="H281" s="13"/>
    </row>
    <row r="282" spans="5:8" s="9" customFormat="1">
      <c r="E282" s="268"/>
      <c r="F282" s="268"/>
      <c r="G282" s="268"/>
      <c r="H282" s="13"/>
    </row>
    <row r="283" spans="5:8" s="9" customFormat="1">
      <c r="E283" s="268"/>
      <c r="F283" s="268"/>
      <c r="G283" s="268"/>
      <c r="H283" s="13"/>
    </row>
    <row r="284" spans="5:8" s="9" customFormat="1">
      <c r="E284" s="268"/>
      <c r="F284" s="268"/>
      <c r="G284" s="268"/>
      <c r="H284" s="13"/>
    </row>
    <row r="285" spans="5:8" s="9" customFormat="1">
      <c r="E285" s="268"/>
      <c r="F285" s="268"/>
      <c r="G285" s="268"/>
      <c r="H285" s="13"/>
    </row>
    <row r="286" spans="5:8" s="9" customFormat="1">
      <c r="E286" s="268"/>
      <c r="F286" s="268"/>
      <c r="G286" s="268"/>
      <c r="H286" s="13"/>
    </row>
    <row r="287" spans="5:8" s="9" customFormat="1">
      <c r="E287" s="268"/>
      <c r="F287" s="268"/>
      <c r="G287" s="268"/>
      <c r="H287" s="13"/>
    </row>
    <row r="288" spans="5:8" s="9" customFormat="1">
      <c r="E288" s="268"/>
      <c r="F288" s="268"/>
      <c r="G288" s="268"/>
      <c r="H288" s="13"/>
    </row>
    <row r="289" spans="5:8" s="9" customFormat="1">
      <c r="E289" s="268"/>
      <c r="F289" s="268"/>
      <c r="G289" s="268"/>
      <c r="H289" s="13"/>
    </row>
    <row r="290" spans="5:8" s="9" customFormat="1">
      <c r="E290" s="268"/>
      <c r="F290" s="268"/>
      <c r="G290" s="268"/>
      <c r="H290" s="13"/>
    </row>
    <row r="291" spans="5:8" s="9" customFormat="1">
      <c r="E291" s="268"/>
      <c r="F291" s="268"/>
      <c r="G291" s="268"/>
      <c r="H291" s="13"/>
    </row>
    <row r="292" spans="5:8" s="9" customFormat="1">
      <c r="E292" s="268"/>
      <c r="F292" s="268"/>
      <c r="G292" s="268"/>
      <c r="H292" s="13"/>
    </row>
    <row r="293" spans="5:8" s="9" customFormat="1">
      <c r="E293" s="268"/>
      <c r="F293" s="268"/>
      <c r="G293" s="268"/>
      <c r="H293" s="13"/>
    </row>
    <row r="294" spans="5:8" s="9" customFormat="1">
      <c r="E294" s="268"/>
      <c r="F294" s="268"/>
      <c r="G294" s="268"/>
      <c r="H294" s="13"/>
    </row>
    <row r="295" spans="5:8" s="9" customFormat="1">
      <c r="E295" s="268"/>
      <c r="F295" s="268"/>
      <c r="G295" s="268"/>
      <c r="H295" s="13"/>
    </row>
    <row r="296" spans="5:8" s="9" customFormat="1">
      <c r="E296" s="268"/>
      <c r="F296" s="268"/>
      <c r="G296" s="268"/>
      <c r="H296" s="13"/>
    </row>
    <row r="297" spans="5:8" s="9" customFormat="1">
      <c r="E297" s="268"/>
      <c r="F297" s="268"/>
      <c r="G297" s="268"/>
      <c r="H297" s="13"/>
    </row>
    <row r="298" spans="5:8" s="9" customFormat="1">
      <c r="E298" s="268"/>
      <c r="F298" s="268"/>
      <c r="G298" s="268"/>
      <c r="H298" s="13"/>
    </row>
    <row r="299" spans="5:8" s="9" customFormat="1">
      <c r="E299" s="268"/>
      <c r="F299" s="268"/>
      <c r="G299" s="268"/>
      <c r="H299" s="13"/>
    </row>
    <row r="300" spans="5:8" s="9" customFormat="1">
      <c r="E300" s="268"/>
      <c r="F300" s="268"/>
      <c r="G300" s="268"/>
      <c r="H300" s="13"/>
    </row>
    <row r="301" spans="5:8" s="9" customFormat="1">
      <c r="E301" s="268"/>
      <c r="F301" s="268"/>
      <c r="G301" s="268"/>
      <c r="H301" s="13"/>
    </row>
    <row r="302" spans="5:8" s="9" customFormat="1">
      <c r="E302" s="268"/>
      <c r="F302" s="268"/>
      <c r="G302" s="268"/>
      <c r="H302" s="13"/>
    </row>
    <row r="303" spans="5:8" s="9" customFormat="1">
      <c r="E303" s="268"/>
      <c r="F303" s="268"/>
      <c r="G303" s="268"/>
      <c r="H303" s="13"/>
    </row>
    <row r="304" spans="5:8" s="9" customFormat="1">
      <c r="E304" s="268"/>
      <c r="F304" s="268"/>
      <c r="G304" s="268"/>
      <c r="H304" s="13"/>
    </row>
    <row r="305" spans="5:8" s="9" customFormat="1">
      <c r="E305" s="268"/>
      <c r="F305" s="268"/>
      <c r="G305" s="268"/>
      <c r="H305" s="13"/>
    </row>
    <row r="306" spans="5:8" s="9" customFormat="1">
      <c r="E306" s="268"/>
      <c r="F306" s="268"/>
      <c r="G306" s="268"/>
      <c r="H306" s="13"/>
    </row>
    <row r="307" spans="5:8" s="9" customFormat="1">
      <c r="E307" s="268"/>
      <c r="F307" s="268"/>
      <c r="G307" s="268"/>
      <c r="H307" s="13"/>
    </row>
    <row r="308" spans="5:8" s="9" customFormat="1">
      <c r="E308" s="268"/>
      <c r="F308" s="268"/>
      <c r="G308" s="268"/>
      <c r="H308" s="13"/>
    </row>
    <row r="309" spans="5:8" s="9" customFormat="1">
      <c r="E309" s="268"/>
      <c r="F309" s="268"/>
      <c r="G309" s="268"/>
      <c r="H309" s="13"/>
    </row>
    <row r="310" spans="5:8" s="9" customFormat="1">
      <c r="E310" s="268"/>
      <c r="F310" s="268"/>
      <c r="G310" s="268"/>
      <c r="H310" s="13"/>
    </row>
    <row r="311" spans="5:8" s="9" customFormat="1">
      <c r="E311" s="268"/>
      <c r="F311" s="268"/>
      <c r="G311" s="268"/>
      <c r="H311" s="13"/>
    </row>
    <row r="312" spans="5:8" s="9" customFormat="1">
      <c r="E312" s="268"/>
      <c r="F312" s="268"/>
      <c r="G312" s="268"/>
      <c r="H312" s="13"/>
    </row>
    <row r="313" spans="5:8" s="9" customFormat="1">
      <c r="E313" s="268"/>
      <c r="F313" s="268"/>
      <c r="G313" s="268"/>
      <c r="H313" s="13"/>
    </row>
    <row r="314" spans="5:8" s="9" customFormat="1">
      <c r="E314" s="268"/>
      <c r="F314" s="268"/>
      <c r="G314" s="268"/>
      <c r="H314" s="13"/>
    </row>
    <row r="315" spans="5:8" s="9" customFormat="1">
      <c r="E315" s="268"/>
      <c r="F315" s="268"/>
      <c r="G315" s="268"/>
      <c r="H315" s="13"/>
    </row>
    <row r="316" spans="5:8" s="9" customFormat="1">
      <c r="E316" s="268"/>
      <c r="F316" s="268"/>
      <c r="G316" s="268"/>
      <c r="H316" s="13"/>
    </row>
    <row r="317" spans="5:8" s="9" customFormat="1">
      <c r="E317" s="268"/>
      <c r="F317" s="268"/>
      <c r="G317" s="268"/>
      <c r="H317" s="13"/>
    </row>
    <row r="318" spans="5:8" s="9" customFormat="1">
      <c r="E318" s="268"/>
      <c r="F318" s="268"/>
      <c r="G318" s="268"/>
      <c r="H318" s="13"/>
    </row>
    <row r="319" spans="5:8" s="9" customFormat="1">
      <c r="E319" s="268"/>
      <c r="F319" s="268"/>
      <c r="G319" s="268"/>
      <c r="H319" s="13"/>
    </row>
    <row r="320" spans="5:8" s="9" customFormat="1">
      <c r="E320" s="268"/>
      <c r="F320" s="268"/>
      <c r="G320" s="268"/>
      <c r="H320" s="13"/>
    </row>
    <row r="321" spans="5:8" s="9" customFormat="1">
      <c r="E321" s="268"/>
      <c r="F321" s="268"/>
      <c r="G321" s="268"/>
      <c r="H321" s="13"/>
    </row>
    <row r="322" spans="5:8" s="9" customFormat="1">
      <c r="E322" s="268"/>
      <c r="F322" s="268"/>
      <c r="G322" s="268"/>
      <c r="H322" s="13"/>
    </row>
    <row r="323" spans="5:8" s="9" customFormat="1">
      <c r="E323" s="268"/>
      <c r="F323" s="268"/>
      <c r="G323" s="268"/>
      <c r="H323" s="13"/>
    </row>
    <row r="324" spans="5:8" s="9" customFormat="1">
      <c r="E324" s="268"/>
      <c r="F324" s="268"/>
      <c r="G324" s="268"/>
      <c r="H324" s="13"/>
    </row>
    <row r="325" spans="5:8" s="9" customFormat="1">
      <c r="E325" s="268"/>
      <c r="F325" s="268"/>
      <c r="G325" s="268"/>
      <c r="H325" s="13"/>
    </row>
    <row r="326" spans="5:8" s="9" customFormat="1">
      <c r="E326" s="268"/>
      <c r="F326" s="268"/>
      <c r="G326" s="268"/>
      <c r="H326" s="13"/>
    </row>
    <row r="327" spans="5:8" s="9" customFormat="1">
      <c r="E327" s="268"/>
      <c r="F327" s="268"/>
      <c r="G327" s="268"/>
      <c r="H327" s="13"/>
    </row>
    <row r="328" spans="5:8" s="9" customFormat="1">
      <c r="E328" s="268"/>
      <c r="F328" s="268"/>
      <c r="G328" s="268"/>
      <c r="H328" s="13"/>
    </row>
    <row r="329" spans="5:8" s="9" customFormat="1">
      <c r="E329" s="268"/>
      <c r="F329" s="268"/>
      <c r="G329" s="268"/>
      <c r="H329" s="13"/>
    </row>
    <row r="330" spans="5:8" s="9" customFormat="1">
      <c r="E330" s="268"/>
      <c r="F330" s="268"/>
      <c r="G330" s="268"/>
      <c r="H330" s="13"/>
    </row>
    <row r="331" spans="5:8" s="9" customFormat="1">
      <c r="E331" s="268"/>
      <c r="F331" s="268"/>
      <c r="G331" s="268"/>
      <c r="H331" s="13"/>
    </row>
    <row r="332" spans="5:8" s="9" customFormat="1">
      <c r="E332" s="268"/>
      <c r="F332" s="268"/>
      <c r="G332" s="268"/>
      <c r="H332" s="13"/>
    </row>
    <row r="333" spans="5:8" s="9" customFormat="1">
      <c r="E333" s="268"/>
      <c r="F333" s="268"/>
      <c r="G333" s="268"/>
      <c r="H333" s="13"/>
    </row>
    <row r="334" spans="5:8" s="9" customFormat="1">
      <c r="E334" s="268"/>
      <c r="F334" s="268"/>
      <c r="G334" s="268"/>
      <c r="H334" s="13"/>
    </row>
    <row r="335" spans="5:8" s="9" customFormat="1">
      <c r="E335" s="268"/>
      <c r="F335" s="268"/>
      <c r="G335" s="268"/>
      <c r="H335" s="13"/>
    </row>
    <row r="336" spans="5:8" s="9" customFormat="1">
      <c r="E336" s="268"/>
      <c r="F336" s="268"/>
      <c r="G336" s="268"/>
      <c r="H336" s="13"/>
    </row>
    <row r="337" spans="5:8" s="9" customFormat="1">
      <c r="E337" s="268"/>
      <c r="F337" s="268"/>
      <c r="G337" s="268"/>
      <c r="H337" s="13"/>
    </row>
    <row r="338" spans="5:8" s="9" customFormat="1">
      <c r="E338" s="268"/>
      <c r="F338" s="268"/>
      <c r="G338" s="268"/>
      <c r="H338" s="13"/>
    </row>
    <row r="339" spans="5:8" s="9" customFormat="1">
      <c r="E339" s="268"/>
      <c r="F339" s="268"/>
      <c r="G339" s="268"/>
      <c r="H339" s="13"/>
    </row>
    <row r="340" spans="5:8" s="9" customFormat="1">
      <c r="E340" s="268"/>
      <c r="F340" s="268"/>
      <c r="G340" s="268"/>
      <c r="H340" s="13"/>
    </row>
    <row r="341" spans="5:8" s="9" customFormat="1">
      <c r="E341" s="268"/>
      <c r="F341" s="268"/>
      <c r="G341" s="268"/>
      <c r="H341" s="13"/>
    </row>
    <row r="342" spans="5:8" s="9" customFormat="1">
      <c r="E342" s="268"/>
      <c r="F342" s="268"/>
      <c r="G342" s="268"/>
      <c r="H342" s="13"/>
    </row>
    <row r="343" spans="5:8" s="9" customFormat="1">
      <c r="E343" s="268"/>
      <c r="F343" s="268"/>
      <c r="G343" s="268"/>
      <c r="H343" s="13"/>
    </row>
    <row r="344" spans="5:8" s="9" customFormat="1">
      <c r="E344" s="268"/>
      <c r="F344" s="268"/>
      <c r="G344" s="268"/>
      <c r="H344" s="13"/>
    </row>
    <row r="345" spans="5:8" s="9" customFormat="1">
      <c r="E345" s="268"/>
      <c r="F345" s="268"/>
      <c r="G345" s="268"/>
      <c r="H345" s="13"/>
    </row>
    <row r="346" spans="5:8" s="9" customFormat="1">
      <c r="E346" s="268"/>
      <c r="F346" s="268"/>
      <c r="G346" s="268"/>
      <c r="H346" s="13"/>
    </row>
    <row r="347" spans="5:8" s="9" customFormat="1">
      <c r="E347" s="268"/>
      <c r="F347" s="268"/>
      <c r="G347" s="268"/>
      <c r="H347" s="13"/>
    </row>
    <row r="348" spans="5:8" s="9" customFormat="1">
      <c r="E348" s="268"/>
      <c r="F348" s="268"/>
      <c r="G348" s="268"/>
      <c r="H348" s="13"/>
    </row>
    <row r="349" spans="5:8" s="9" customFormat="1">
      <c r="E349" s="268"/>
      <c r="F349" s="268"/>
      <c r="G349" s="268"/>
      <c r="H349" s="13"/>
    </row>
    <row r="350" spans="5:8" s="9" customFormat="1">
      <c r="E350" s="268"/>
      <c r="F350" s="268"/>
      <c r="G350" s="268"/>
      <c r="H350" s="13"/>
    </row>
    <row r="351" spans="5:8" s="9" customFormat="1">
      <c r="E351" s="268"/>
      <c r="F351" s="268"/>
      <c r="G351" s="268"/>
      <c r="H351" s="13"/>
    </row>
    <row r="352" spans="5:8" s="9" customFormat="1">
      <c r="E352" s="268"/>
      <c r="F352" s="268"/>
      <c r="G352" s="268"/>
      <c r="H352" s="13"/>
    </row>
    <row r="353" spans="5:8" s="9" customFormat="1">
      <c r="E353" s="268"/>
      <c r="F353" s="268"/>
      <c r="G353" s="268"/>
      <c r="H353" s="13"/>
    </row>
    <row r="354" spans="5:8" s="9" customFormat="1">
      <c r="E354" s="268"/>
      <c r="F354" s="268"/>
      <c r="G354" s="268"/>
      <c r="H354" s="13"/>
    </row>
    <row r="355" spans="5:8" s="9" customFormat="1">
      <c r="E355" s="268"/>
      <c r="F355" s="268"/>
      <c r="G355" s="268"/>
      <c r="H355" s="13"/>
    </row>
    <row r="356" spans="5:8" s="9" customFormat="1">
      <c r="E356" s="268"/>
      <c r="F356" s="268"/>
      <c r="G356" s="268"/>
      <c r="H356" s="13"/>
    </row>
    <row r="357" spans="5:8" s="9" customFormat="1">
      <c r="E357" s="268"/>
      <c r="F357" s="268"/>
      <c r="G357" s="268"/>
      <c r="H357" s="13"/>
    </row>
    <row r="358" spans="5:8" s="9" customFormat="1">
      <c r="E358" s="268"/>
      <c r="F358" s="268"/>
      <c r="G358" s="268"/>
      <c r="H358" s="13"/>
    </row>
    <row r="359" spans="5:8" s="9" customFormat="1">
      <c r="E359" s="268"/>
      <c r="F359" s="268"/>
      <c r="G359" s="268"/>
      <c r="H359" s="13"/>
    </row>
    <row r="360" spans="5:8" s="9" customFormat="1">
      <c r="E360" s="268"/>
      <c r="F360" s="268"/>
      <c r="G360" s="268"/>
      <c r="H360" s="13"/>
    </row>
    <row r="361" spans="5:8" s="9" customFormat="1">
      <c r="E361" s="268"/>
      <c r="F361" s="268"/>
      <c r="G361" s="268"/>
      <c r="H361" s="13"/>
    </row>
    <row r="362" spans="5:8" s="9" customFormat="1">
      <c r="E362" s="268"/>
      <c r="F362" s="268"/>
      <c r="G362" s="268"/>
      <c r="H362" s="13"/>
    </row>
    <row r="363" spans="5:8" s="9" customFormat="1">
      <c r="E363" s="268"/>
      <c r="F363" s="268"/>
      <c r="G363" s="268"/>
      <c r="H363" s="13"/>
    </row>
    <row r="364" spans="5:8" s="9" customFormat="1">
      <c r="E364" s="268"/>
      <c r="F364" s="268"/>
      <c r="G364" s="268"/>
      <c r="H364" s="13"/>
    </row>
    <row r="365" spans="5:8" s="9" customFormat="1">
      <c r="E365" s="268"/>
      <c r="F365" s="268"/>
      <c r="G365" s="268"/>
      <c r="H365" s="13"/>
    </row>
    <row r="366" spans="5:8" s="9" customFormat="1">
      <c r="E366" s="268"/>
      <c r="F366" s="268"/>
      <c r="G366" s="268"/>
      <c r="H366" s="13"/>
    </row>
    <row r="367" spans="5:8" s="9" customFormat="1">
      <c r="E367" s="268"/>
      <c r="F367" s="268"/>
      <c r="G367" s="268"/>
      <c r="H367" s="13"/>
    </row>
    <row r="368" spans="5:8" s="9" customFormat="1">
      <c r="E368" s="268"/>
      <c r="F368" s="268"/>
      <c r="G368" s="268"/>
      <c r="H368" s="13"/>
    </row>
    <row r="369" spans="5:8" s="9" customFormat="1">
      <c r="E369" s="268"/>
      <c r="F369" s="268"/>
      <c r="G369" s="268"/>
      <c r="H369" s="13"/>
    </row>
    <row r="370" spans="5:8" s="9" customFormat="1">
      <c r="E370" s="268"/>
      <c r="F370" s="268"/>
      <c r="G370" s="268"/>
      <c r="H370" s="13"/>
    </row>
    <row r="371" spans="5:8" s="9" customFormat="1">
      <c r="E371" s="268"/>
      <c r="F371" s="268"/>
      <c r="G371" s="268"/>
      <c r="H371" s="13"/>
    </row>
    <row r="372" spans="5:8" s="9" customFormat="1">
      <c r="E372" s="268"/>
      <c r="F372" s="268"/>
      <c r="G372" s="268"/>
      <c r="H372" s="13"/>
    </row>
    <row r="373" spans="5:8" s="9" customFormat="1">
      <c r="E373" s="268"/>
      <c r="F373" s="268"/>
      <c r="G373" s="268"/>
      <c r="H373" s="13"/>
    </row>
    <row r="374" spans="5:8" s="9" customFormat="1">
      <c r="E374" s="268"/>
      <c r="F374" s="268"/>
      <c r="G374" s="268"/>
      <c r="H374" s="13"/>
    </row>
    <row r="375" spans="5:8" s="9" customFormat="1">
      <c r="E375" s="268"/>
      <c r="F375" s="268"/>
      <c r="G375" s="268"/>
      <c r="H375" s="13"/>
    </row>
    <row r="376" spans="5:8" s="9" customFormat="1">
      <c r="E376" s="268"/>
      <c r="F376" s="268"/>
      <c r="G376" s="268"/>
      <c r="H376" s="13"/>
    </row>
    <row r="377" spans="5:8" s="9" customFormat="1">
      <c r="E377" s="268"/>
      <c r="F377" s="268"/>
      <c r="G377" s="268"/>
      <c r="H377" s="13"/>
    </row>
    <row r="378" spans="5:8" s="9" customFormat="1">
      <c r="E378" s="268"/>
      <c r="F378" s="268"/>
      <c r="G378" s="268"/>
      <c r="H378" s="13"/>
    </row>
    <row r="379" spans="5:8" s="9" customFormat="1">
      <c r="E379" s="268"/>
      <c r="F379" s="268"/>
      <c r="G379" s="268"/>
      <c r="H379" s="13"/>
    </row>
    <row r="380" spans="5:8" s="9" customFormat="1">
      <c r="E380" s="268"/>
      <c r="F380" s="268"/>
      <c r="G380" s="268"/>
      <c r="H380" s="13"/>
    </row>
    <row r="381" spans="5:8" s="9" customFormat="1">
      <c r="E381" s="268"/>
      <c r="F381" s="268"/>
      <c r="G381" s="268"/>
      <c r="H381" s="13"/>
    </row>
    <row r="382" spans="5:8" s="9" customFormat="1">
      <c r="E382" s="268"/>
      <c r="F382" s="268"/>
      <c r="G382" s="268"/>
      <c r="H382" s="13"/>
    </row>
    <row r="383" spans="5:8" s="9" customFormat="1">
      <c r="E383" s="268"/>
      <c r="F383" s="268"/>
      <c r="G383" s="268"/>
      <c r="H383" s="13"/>
    </row>
    <row r="384" spans="5:8" s="9" customFormat="1">
      <c r="E384" s="268"/>
      <c r="F384" s="268"/>
      <c r="G384" s="268"/>
      <c r="H384" s="13"/>
    </row>
    <row r="385" spans="5:8" s="9" customFormat="1">
      <c r="E385" s="268"/>
      <c r="F385" s="268"/>
      <c r="G385" s="268"/>
      <c r="H385" s="13"/>
    </row>
    <row r="386" spans="5:8" s="9" customFormat="1">
      <c r="E386" s="268"/>
      <c r="F386" s="268"/>
      <c r="G386" s="268"/>
      <c r="H386" s="13"/>
    </row>
    <row r="387" spans="5:8" s="9" customFormat="1">
      <c r="E387" s="268"/>
      <c r="F387" s="268"/>
      <c r="G387" s="268"/>
      <c r="H387" s="13"/>
    </row>
    <row r="388" spans="5:8" s="9" customFormat="1">
      <c r="E388" s="268"/>
      <c r="F388" s="268"/>
      <c r="G388" s="268"/>
      <c r="H388" s="13"/>
    </row>
    <row r="389" spans="5:8" s="9" customFormat="1">
      <c r="E389" s="268"/>
      <c r="F389" s="268"/>
      <c r="G389" s="268"/>
      <c r="H389" s="13"/>
    </row>
    <row r="390" spans="5:8" s="9" customFormat="1">
      <c r="E390" s="268"/>
      <c r="F390" s="268"/>
      <c r="G390" s="268"/>
      <c r="H390" s="13"/>
    </row>
    <row r="391" spans="5:8" s="9" customFormat="1">
      <c r="E391" s="268"/>
      <c r="F391" s="268"/>
      <c r="G391" s="268"/>
      <c r="H391" s="13"/>
    </row>
    <row r="392" spans="5:8" s="9" customFormat="1">
      <c r="E392" s="268"/>
      <c r="F392" s="268"/>
      <c r="G392" s="268"/>
      <c r="H392" s="13"/>
    </row>
    <row r="393" spans="5:8" s="9" customFormat="1">
      <c r="E393" s="268"/>
      <c r="F393" s="268"/>
      <c r="G393" s="268"/>
      <c r="H393" s="13"/>
    </row>
    <row r="394" spans="5:8" s="9" customFormat="1">
      <c r="E394" s="268"/>
      <c r="F394" s="268"/>
      <c r="G394" s="268"/>
      <c r="H394" s="13"/>
    </row>
    <row r="395" spans="5:8" s="9" customFormat="1">
      <c r="E395" s="268"/>
      <c r="F395" s="268"/>
      <c r="G395" s="268"/>
      <c r="H395" s="13"/>
    </row>
    <row r="396" spans="5:8" s="9" customFormat="1">
      <c r="E396" s="268"/>
      <c r="F396" s="268"/>
      <c r="G396" s="268"/>
      <c r="H396" s="13"/>
    </row>
    <row r="397" spans="5:8" s="9" customFormat="1">
      <c r="E397" s="268"/>
      <c r="F397" s="268"/>
      <c r="G397" s="268"/>
      <c r="H397" s="13"/>
    </row>
    <row r="398" spans="5:8" s="9" customFormat="1">
      <c r="E398" s="268"/>
      <c r="F398" s="268"/>
      <c r="G398" s="268"/>
      <c r="H398" s="13"/>
    </row>
    <row r="399" spans="5:8" s="9" customFormat="1">
      <c r="E399" s="268"/>
      <c r="F399" s="268"/>
      <c r="G399" s="268"/>
      <c r="H399" s="13"/>
    </row>
    <row r="400" spans="5:8" s="9" customFormat="1">
      <c r="E400" s="268"/>
      <c r="F400" s="268"/>
      <c r="G400" s="268"/>
      <c r="H400" s="13"/>
    </row>
    <row r="401" spans="5:8" s="9" customFormat="1">
      <c r="E401" s="268"/>
      <c r="F401" s="268"/>
      <c r="G401" s="268"/>
      <c r="H401" s="13"/>
    </row>
    <row r="402" spans="5:8" s="9" customFormat="1">
      <c r="E402" s="268"/>
      <c r="F402" s="268"/>
      <c r="G402" s="268"/>
      <c r="H402" s="13"/>
    </row>
    <row r="403" spans="5:8" s="9" customFormat="1">
      <c r="E403" s="268"/>
      <c r="F403" s="268"/>
      <c r="G403" s="268"/>
      <c r="H403" s="13"/>
    </row>
    <row r="404" spans="5:8" s="9" customFormat="1">
      <c r="E404" s="268"/>
      <c r="F404" s="268"/>
      <c r="G404" s="268"/>
      <c r="H404" s="13"/>
    </row>
    <row r="405" spans="5:8" s="9" customFormat="1">
      <c r="E405" s="268"/>
      <c r="F405" s="268"/>
      <c r="G405" s="268"/>
      <c r="H405" s="13"/>
    </row>
    <row r="406" spans="5:8" s="9" customFormat="1">
      <c r="E406" s="268"/>
      <c r="F406" s="268"/>
      <c r="G406" s="268"/>
      <c r="H406" s="13"/>
    </row>
    <row r="407" spans="5:8" s="9" customFormat="1">
      <c r="E407" s="268"/>
      <c r="F407" s="268"/>
      <c r="G407" s="268"/>
      <c r="H407" s="13"/>
    </row>
    <row r="408" spans="5:8" s="9" customFormat="1">
      <c r="E408" s="268"/>
      <c r="F408" s="268"/>
      <c r="G408" s="268"/>
      <c r="H408" s="13"/>
    </row>
    <row r="409" spans="5:8" s="9" customFormat="1">
      <c r="E409" s="268"/>
      <c r="F409" s="268"/>
      <c r="G409" s="268"/>
      <c r="H409" s="13"/>
    </row>
    <row r="410" spans="5:8" s="9" customFormat="1">
      <c r="E410" s="268"/>
      <c r="F410" s="268"/>
      <c r="G410" s="268"/>
      <c r="H410" s="13"/>
    </row>
    <row r="411" spans="5:8" s="9" customFormat="1">
      <c r="E411" s="268"/>
      <c r="F411" s="268"/>
      <c r="G411" s="268"/>
      <c r="H411" s="13"/>
    </row>
    <row r="412" spans="5:8" s="9" customFormat="1">
      <c r="E412" s="268"/>
      <c r="F412" s="268"/>
      <c r="G412" s="268"/>
      <c r="H412" s="13"/>
    </row>
    <row r="413" spans="5:8" s="9" customFormat="1">
      <c r="E413" s="268"/>
      <c r="F413" s="268"/>
      <c r="G413" s="268"/>
      <c r="H413" s="13"/>
    </row>
    <row r="414" spans="5:8" s="9" customFormat="1">
      <c r="E414" s="268"/>
      <c r="F414" s="268"/>
      <c r="G414" s="268"/>
      <c r="H414" s="13"/>
    </row>
    <row r="415" spans="5:8" s="9" customFormat="1">
      <c r="E415" s="268"/>
      <c r="F415" s="268"/>
      <c r="G415" s="268"/>
      <c r="H415" s="13"/>
    </row>
    <row r="416" spans="5:8" s="9" customFormat="1">
      <c r="E416" s="268"/>
      <c r="F416" s="268"/>
      <c r="G416" s="268"/>
      <c r="H416" s="13"/>
    </row>
    <row r="417" spans="5:8" s="9" customFormat="1">
      <c r="E417" s="268"/>
      <c r="F417" s="268"/>
      <c r="G417" s="268"/>
      <c r="H417" s="13"/>
    </row>
    <row r="418" spans="5:8" s="9" customFormat="1">
      <c r="E418" s="268"/>
      <c r="F418" s="268"/>
      <c r="G418" s="268"/>
      <c r="H418" s="13"/>
    </row>
    <row r="419" spans="5:8" s="9" customFormat="1">
      <c r="E419" s="268"/>
      <c r="F419" s="268"/>
      <c r="G419" s="268"/>
      <c r="H419" s="13"/>
    </row>
    <row r="420" spans="5:8" s="9" customFormat="1">
      <c r="E420" s="268"/>
      <c r="F420" s="268"/>
      <c r="G420" s="268"/>
      <c r="H420" s="13"/>
    </row>
    <row r="421" spans="5:8" s="9" customFormat="1">
      <c r="E421" s="268"/>
      <c r="F421" s="268"/>
      <c r="G421" s="268"/>
      <c r="H421" s="13"/>
    </row>
    <row r="422" spans="5:8" s="9" customFormat="1">
      <c r="E422" s="268"/>
      <c r="F422" s="268"/>
      <c r="G422" s="268"/>
      <c r="H422" s="13"/>
    </row>
    <row r="423" spans="5:8" s="9" customFormat="1">
      <c r="E423" s="268"/>
      <c r="F423" s="268"/>
      <c r="G423" s="268"/>
      <c r="H423" s="13"/>
    </row>
    <row r="424" spans="5:8" s="9" customFormat="1">
      <c r="E424" s="268"/>
      <c r="F424" s="268"/>
      <c r="G424" s="268"/>
      <c r="H424" s="13"/>
    </row>
    <row r="425" spans="5:8" s="9" customFormat="1">
      <c r="E425" s="268"/>
      <c r="F425" s="268"/>
      <c r="G425" s="268"/>
      <c r="H425" s="13"/>
    </row>
    <row r="426" spans="5:8" s="9" customFormat="1">
      <c r="E426" s="268"/>
      <c r="F426" s="268"/>
      <c r="G426" s="268"/>
      <c r="H426" s="13"/>
    </row>
    <row r="427" spans="5:8" s="9" customFormat="1">
      <c r="E427" s="268"/>
      <c r="F427" s="268"/>
      <c r="G427" s="268"/>
      <c r="H427" s="13"/>
    </row>
    <row r="428" spans="5:8" s="9" customFormat="1">
      <c r="E428" s="268"/>
      <c r="F428" s="268"/>
      <c r="G428" s="268"/>
      <c r="H428" s="13"/>
    </row>
    <row r="429" spans="5:8" s="9" customFormat="1">
      <c r="E429" s="268"/>
      <c r="F429" s="268"/>
      <c r="G429" s="268"/>
      <c r="H429" s="13"/>
    </row>
    <row r="430" spans="5:8" s="9" customFormat="1">
      <c r="E430" s="268"/>
      <c r="F430" s="268"/>
      <c r="G430" s="268"/>
      <c r="H430" s="13"/>
    </row>
    <row r="431" spans="5:8" s="9" customFormat="1">
      <c r="E431" s="268"/>
      <c r="F431" s="268"/>
      <c r="G431" s="268"/>
      <c r="H431" s="13"/>
    </row>
    <row r="432" spans="5:8" s="9" customFormat="1">
      <c r="E432" s="268"/>
      <c r="F432" s="268"/>
      <c r="G432" s="268"/>
      <c r="H432" s="13"/>
    </row>
    <row r="433" spans="5:8" s="9" customFormat="1">
      <c r="E433" s="268"/>
      <c r="F433" s="268"/>
      <c r="G433" s="268"/>
      <c r="H433" s="13"/>
    </row>
    <row r="434" spans="5:8" s="9" customFormat="1">
      <c r="E434" s="268"/>
      <c r="F434" s="268"/>
      <c r="G434" s="268"/>
      <c r="H434" s="13"/>
    </row>
    <row r="435" spans="5:8" s="9" customFormat="1">
      <c r="E435" s="268"/>
      <c r="F435" s="268"/>
      <c r="G435" s="268"/>
      <c r="H435" s="13"/>
    </row>
    <row r="436" spans="5:8" s="9" customFormat="1">
      <c r="E436" s="268"/>
      <c r="F436" s="268"/>
      <c r="G436" s="268"/>
      <c r="H436" s="13"/>
    </row>
    <row r="437" spans="5:8" s="9" customFormat="1">
      <c r="E437" s="268"/>
      <c r="F437" s="268"/>
      <c r="G437" s="268"/>
      <c r="H437" s="13"/>
    </row>
    <row r="438" spans="5:8" s="9" customFormat="1">
      <c r="E438" s="268"/>
      <c r="F438" s="268"/>
      <c r="G438" s="268"/>
      <c r="H438" s="13"/>
    </row>
    <row r="439" spans="5:8" s="9" customFormat="1">
      <c r="E439" s="268"/>
      <c r="F439" s="268"/>
      <c r="G439" s="268"/>
      <c r="H439" s="13"/>
    </row>
    <row r="440" spans="5:8" s="9" customFormat="1">
      <c r="E440" s="268"/>
      <c r="F440" s="268"/>
      <c r="G440" s="268"/>
      <c r="H440" s="13"/>
    </row>
    <row r="441" spans="5:8" s="9" customFormat="1">
      <c r="E441" s="268"/>
      <c r="F441" s="268"/>
      <c r="G441" s="268"/>
      <c r="H441" s="13"/>
    </row>
    <row r="442" spans="5:8" s="9" customFormat="1">
      <c r="E442" s="268"/>
      <c r="F442" s="268"/>
      <c r="G442" s="268"/>
      <c r="H442" s="13"/>
    </row>
    <row r="443" spans="5:8" s="9" customFormat="1">
      <c r="E443" s="268"/>
      <c r="F443" s="268"/>
      <c r="G443" s="268"/>
      <c r="H443" s="13"/>
    </row>
    <row r="444" spans="5:8" s="9" customFormat="1">
      <c r="E444" s="268"/>
      <c r="F444" s="268"/>
      <c r="G444" s="268"/>
      <c r="H444" s="13"/>
    </row>
    <row r="445" spans="5:8" s="9" customFormat="1">
      <c r="E445" s="268"/>
      <c r="F445" s="268"/>
      <c r="G445" s="268"/>
      <c r="H445" s="13"/>
    </row>
    <row r="446" spans="5:8" s="9" customFormat="1">
      <c r="E446" s="268"/>
      <c r="F446" s="268"/>
      <c r="G446" s="268"/>
      <c r="H446" s="13"/>
    </row>
    <row r="447" spans="5:8" s="9" customFormat="1">
      <c r="E447" s="268"/>
      <c r="F447" s="268"/>
      <c r="G447" s="268"/>
      <c r="H447" s="13"/>
    </row>
    <row r="448" spans="5:8" s="9" customFormat="1">
      <c r="E448" s="268"/>
      <c r="F448" s="268"/>
      <c r="G448" s="268"/>
      <c r="H448" s="13"/>
    </row>
    <row r="449" spans="5:8" s="9" customFormat="1">
      <c r="E449" s="268"/>
      <c r="F449" s="268"/>
      <c r="G449" s="268"/>
      <c r="H449" s="13"/>
    </row>
    <row r="450" spans="5:8" s="9" customFormat="1">
      <c r="E450" s="268"/>
      <c r="F450" s="268"/>
      <c r="G450" s="268"/>
      <c r="H450" s="13"/>
    </row>
    <row r="451" spans="5:8" s="9" customFormat="1">
      <c r="E451" s="268"/>
      <c r="F451" s="268"/>
      <c r="G451" s="268"/>
      <c r="H451" s="13"/>
    </row>
    <row r="452" spans="5:8" s="9" customFormat="1">
      <c r="E452" s="268"/>
      <c r="F452" s="268"/>
      <c r="G452" s="268"/>
      <c r="H452" s="13"/>
    </row>
    <row r="453" spans="5:8" s="9" customFormat="1">
      <c r="E453" s="268"/>
      <c r="F453" s="268"/>
      <c r="G453" s="268"/>
      <c r="H453" s="13"/>
    </row>
    <row r="454" spans="5:8" s="9" customFormat="1">
      <c r="E454" s="268"/>
      <c r="F454" s="268"/>
      <c r="G454" s="268"/>
      <c r="H454" s="13"/>
    </row>
    <row r="455" spans="5:8" s="9" customFormat="1">
      <c r="E455" s="268"/>
      <c r="F455" s="268"/>
      <c r="G455" s="268"/>
      <c r="H455" s="13"/>
    </row>
    <row r="456" spans="5:8" s="9" customFormat="1">
      <c r="E456" s="268"/>
      <c r="F456" s="268"/>
      <c r="G456" s="268"/>
      <c r="H456" s="13"/>
    </row>
    <row r="457" spans="5:8" s="9" customFormat="1">
      <c r="E457" s="268"/>
      <c r="F457" s="268"/>
      <c r="G457" s="268"/>
      <c r="H457" s="13"/>
    </row>
    <row r="458" spans="5:8" s="9" customFormat="1">
      <c r="E458" s="268"/>
      <c r="F458" s="268"/>
      <c r="G458" s="268"/>
      <c r="H458" s="13"/>
    </row>
    <row r="459" spans="5:8" s="9" customFormat="1">
      <c r="E459" s="268"/>
      <c r="F459" s="268"/>
      <c r="G459" s="268"/>
      <c r="H459" s="13"/>
    </row>
    <row r="460" spans="5:8" s="9" customFormat="1">
      <c r="E460" s="268"/>
      <c r="F460" s="268"/>
      <c r="G460" s="268"/>
      <c r="H460" s="13"/>
    </row>
    <row r="461" spans="5:8" s="9" customFormat="1">
      <c r="E461" s="268"/>
      <c r="F461" s="268"/>
      <c r="G461" s="268"/>
      <c r="H461" s="13"/>
    </row>
    <row r="462" spans="5:8" s="9" customFormat="1">
      <c r="E462" s="268"/>
      <c r="F462" s="268"/>
      <c r="G462" s="268"/>
      <c r="H462" s="13"/>
    </row>
    <row r="463" spans="5:8" s="9" customFormat="1">
      <c r="E463" s="268"/>
      <c r="F463" s="268"/>
      <c r="G463" s="268"/>
      <c r="H463" s="13"/>
    </row>
    <row r="464" spans="5:8" s="9" customFormat="1">
      <c r="E464" s="268"/>
      <c r="F464" s="268"/>
      <c r="G464" s="268"/>
      <c r="H464" s="13"/>
    </row>
    <row r="465" spans="5:8" s="9" customFormat="1">
      <c r="E465" s="268"/>
      <c r="F465" s="268"/>
      <c r="G465" s="268"/>
      <c r="H465" s="13"/>
    </row>
    <row r="466" spans="5:8" s="9" customFormat="1">
      <c r="E466" s="268"/>
      <c r="F466" s="268"/>
      <c r="G466" s="268"/>
      <c r="H466" s="13"/>
    </row>
    <row r="467" spans="5:8" s="9" customFormat="1">
      <c r="E467" s="268"/>
      <c r="F467" s="268"/>
      <c r="G467" s="268"/>
      <c r="H467" s="13"/>
    </row>
    <row r="468" spans="5:8" s="9" customFormat="1">
      <c r="E468" s="268"/>
      <c r="F468" s="268"/>
      <c r="G468" s="268"/>
      <c r="H468" s="13"/>
    </row>
    <row r="469" spans="5:8" s="9" customFormat="1">
      <c r="E469" s="268"/>
      <c r="F469" s="268"/>
      <c r="G469" s="268"/>
      <c r="H469" s="13"/>
    </row>
    <row r="470" spans="5:8" s="9" customFormat="1">
      <c r="E470" s="268"/>
      <c r="F470" s="268"/>
      <c r="G470" s="268"/>
      <c r="H470" s="13"/>
    </row>
    <row r="471" spans="5:8" s="9" customFormat="1">
      <c r="E471" s="268"/>
      <c r="F471" s="268"/>
      <c r="G471" s="268"/>
      <c r="H471" s="13"/>
    </row>
    <row r="472" spans="5:8" s="9" customFormat="1">
      <c r="E472" s="268"/>
      <c r="F472" s="268"/>
      <c r="G472" s="268"/>
      <c r="H472" s="13"/>
    </row>
    <row r="473" spans="5:8" s="9" customFormat="1">
      <c r="E473" s="268"/>
      <c r="F473" s="268"/>
      <c r="G473" s="268"/>
      <c r="H473" s="13"/>
    </row>
    <row r="474" spans="5:8" s="9" customFormat="1">
      <c r="E474" s="268"/>
      <c r="F474" s="268"/>
      <c r="G474" s="268"/>
      <c r="H474" s="13"/>
    </row>
    <row r="475" spans="5:8" s="9" customFormat="1">
      <c r="E475" s="268"/>
      <c r="F475" s="268"/>
      <c r="G475" s="268"/>
      <c r="H475" s="13"/>
    </row>
    <row r="476" spans="5:8" s="9" customFormat="1">
      <c r="E476" s="268"/>
      <c r="F476" s="268"/>
      <c r="G476" s="268"/>
      <c r="H476" s="13"/>
    </row>
    <row r="477" spans="5:8" s="9" customFormat="1">
      <c r="E477" s="268"/>
      <c r="F477" s="268"/>
      <c r="G477" s="268"/>
      <c r="H477" s="13"/>
    </row>
    <row r="478" spans="5:8" s="9" customFormat="1">
      <c r="E478" s="268"/>
      <c r="F478" s="268"/>
      <c r="G478" s="268"/>
      <c r="H478" s="13"/>
    </row>
    <row r="479" spans="5:8" s="9" customFormat="1">
      <c r="E479" s="268"/>
      <c r="F479" s="268"/>
      <c r="G479" s="268"/>
      <c r="H479" s="13"/>
    </row>
    <row r="480" spans="5:8" s="9" customFormat="1">
      <c r="E480" s="268"/>
      <c r="F480" s="268"/>
      <c r="G480" s="268"/>
      <c r="H480" s="13"/>
    </row>
    <row r="481" spans="5:8" s="9" customFormat="1">
      <c r="E481" s="268"/>
      <c r="F481" s="268"/>
      <c r="G481" s="268"/>
      <c r="H481" s="13"/>
    </row>
    <row r="482" spans="5:8" s="9" customFormat="1">
      <c r="E482" s="268"/>
      <c r="F482" s="268"/>
      <c r="G482" s="268"/>
      <c r="H482" s="13"/>
    </row>
    <row r="483" spans="5:8" s="9" customFormat="1">
      <c r="E483" s="268"/>
      <c r="F483" s="268"/>
      <c r="G483" s="268"/>
      <c r="H483" s="13"/>
    </row>
    <row r="484" spans="5:8" s="9" customFormat="1">
      <c r="E484" s="268"/>
      <c r="F484" s="268"/>
      <c r="G484" s="268"/>
      <c r="H484" s="13"/>
    </row>
    <row r="485" spans="5:8" s="9" customFormat="1">
      <c r="E485" s="268"/>
      <c r="F485" s="268"/>
      <c r="G485" s="268"/>
      <c r="H485" s="13"/>
    </row>
    <row r="486" spans="5:8" s="9" customFormat="1">
      <c r="E486" s="268"/>
      <c r="F486" s="268"/>
      <c r="G486" s="268"/>
      <c r="H486" s="13"/>
    </row>
    <row r="487" spans="5:8" s="9" customFormat="1">
      <c r="E487" s="268"/>
      <c r="F487" s="268"/>
      <c r="G487" s="268"/>
      <c r="H487" s="13"/>
    </row>
    <row r="488" spans="5:8" s="9" customFormat="1">
      <c r="E488" s="268"/>
      <c r="F488" s="268"/>
      <c r="G488" s="268"/>
      <c r="H488" s="13"/>
    </row>
    <row r="489" spans="5:8" s="9" customFormat="1">
      <c r="E489" s="268"/>
      <c r="F489" s="268"/>
      <c r="G489" s="268"/>
      <c r="H489" s="13"/>
    </row>
    <row r="490" spans="5:8" s="9" customFormat="1">
      <c r="E490" s="268"/>
      <c r="F490" s="268"/>
      <c r="G490" s="268"/>
      <c r="H490" s="13"/>
    </row>
    <row r="491" spans="5:8" s="9" customFormat="1">
      <c r="E491" s="268"/>
      <c r="F491" s="268"/>
      <c r="G491" s="268"/>
      <c r="H491" s="13"/>
    </row>
    <row r="492" spans="5:8" s="9" customFormat="1">
      <c r="E492" s="268"/>
      <c r="F492" s="268"/>
      <c r="G492" s="268"/>
      <c r="H492" s="13"/>
    </row>
    <row r="493" spans="5:8" s="9" customFormat="1">
      <c r="E493" s="268"/>
      <c r="F493" s="268"/>
      <c r="G493" s="268"/>
      <c r="H493" s="13"/>
    </row>
    <row r="494" spans="5:8" s="9" customFormat="1">
      <c r="E494" s="268"/>
      <c r="F494" s="268"/>
      <c r="G494" s="268"/>
      <c r="H494" s="13"/>
    </row>
    <row r="495" spans="5:8" s="9" customFormat="1">
      <c r="E495" s="268"/>
      <c r="F495" s="268"/>
      <c r="G495" s="268"/>
      <c r="H495" s="13"/>
    </row>
    <row r="496" spans="5:8" s="9" customFormat="1">
      <c r="E496" s="268"/>
      <c r="F496" s="268"/>
      <c r="G496" s="268"/>
      <c r="H496" s="13"/>
    </row>
    <row r="497" spans="5:8" s="9" customFormat="1">
      <c r="E497" s="268"/>
      <c r="F497" s="268"/>
      <c r="G497" s="268"/>
      <c r="H497" s="13"/>
    </row>
    <row r="498" spans="5:8" s="9" customFormat="1">
      <c r="E498" s="268"/>
      <c r="F498" s="268"/>
      <c r="G498" s="268"/>
      <c r="H498" s="13"/>
    </row>
    <row r="499" spans="5:8" s="9" customFormat="1">
      <c r="E499" s="268"/>
      <c r="F499" s="268"/>
      <c r="G499" s="268"/>
      <c r="H499" s="13"/>
    </row>
    <row r="500" spans="5:8" s="9" customFormat="1">
      <c r="E500" s="268"/>
      <c r="F500" s="268"/>
      <c r="G500" s="268"/>
      <c r="H500" s="13"/>
    </row>
    <row r="501" spans="5:8" s="9" customFormat="1">
      <c r="E501" s="268"/>
      <c r="F501" s="268"/>
      <c r="G501" s="268"/>
      <c r="H501" s="13"/>
    </row>
    <row r="502" spans="5:8" s="9" customFormat="1">
      <c r="E502" s="268"/>
      <c r="F502" s="268"/>
      <c r="G502" s="268"/>
      <c r="H502" s="13"/>
    </row>
    <row r="503" spans="5:8" s="9" customFormat="1">
      <c r="E503" s="268"/>
      <c r="F503" s="268"/>
      <c r="G503" s="268"/>
      <c r="H503" s="13"/>
    </row>
    <row r="504" spans="5:8" s="9" customFormat="1">
      <c r="E504" s="268"/>
      <c r="F504" s="268"/>
      <c r="G504" s="268"/>
      <c r="H504" s="13"/>
    </row>
    <row r="505" spans="5:8" s="9" customFormat="1">
      <c r="E505" s="268"/>
      <c r="F505" s="268"/>
      <c r="G505" s="268"/>
      <c r="H505" s="13"/>
    </row>
    <row r="506" spans="5:8" s="9" customFormat="1">
      <c r="E506" s="268"/>
      <c r="F506" s="268"/>
      <c r="G506" s="268"/>
      <c r="H506" s="13"/>
    </row>
    <row r="507" spans="5:8" s="9" customFormat="1">
      <c r="E507" s="268"/>
      <c r="F507" s="268"/>
      <c r="G507" s="268"/>
      <c r="H507" s="13"/>
    </row>
    <row r="508" spans="5:8" s="9" customFormat="1">
      <c r="E508" s="268"/>
      <c r="F508" s="268"/>
      <c r="G508" s="268"/>
      <c r="H508" s="13"/>
    </row>
    <row r="509" spans="5:8" s="9" customFormat="1">
      <c r="E509" s="268"/>
      <c r="F509" s="268"/>
      <c r="G509" s="268"/>
      <c r="H509" s="13"/>
    </row>
    <row r="510" spans="5:8" s="9" customFormat="1">
      <c r="E510" s="268"/>
      <c r="F510" s="268"/>
      <c r="G510" s="268"/>
      <c r="H510" s="13"/>
    </row>
    <row r="511" spans="5:8" s="9" customFormat="1">
      <c r="E511" s="268"/>
      <c r="F511" s="268"/>
      <c r="G511" s="268"/>
      <c r="H511" s="13"/>
    </row>
    <row r="512" spans="5:8" s="9" customFormat="1">
      <c r="E512" s="268"/>
      <c r="F512" s="268"/>
      <c r="G512" s="268"/>
      <c r="H512" s="13"/>
    </row>
    <row r="513" spans="5:8" s="9" customFormat="1">
      <c r="E513" s="268"/>
      <c r="F513" s="268"/>
      <c r="G513" s="268"/>
      <c r="H513" s="13"/>
    </row>
    <row r="514" spans="5:8" s="9" customFormat="1">
      <c r="E514" s="268"/>
      <c r="F514" s="268"/>
      <c r="G514" s="268"/>
      <c r="H514" s="13"/>
    </row>
    <row r="515" spans="5:8" s="9" customFormat="1">
      <c r="E515" s="268"/>
      <c r="F515" s="268"/>
      <c r="G515" s="268"/>
      <c r="H515" s="13"/>
    </row>
    <row r="516" spans="5:8" s="9" customFormat="1">
      <c r="E516" s="268"/>
      <c r="F516" s="268"/>
      <c r="G516" s="268"/>
      <c r="H516" s="13"/>
    </row>
    <row r="517" spans="5:8" s="9" customFormat="1">
      <c r="E517" s="268"/>
      <c r="F517" s="268"/>
      <c r="G517" s="268"/>
      <c r="H517" s="13"/>
    </row>
    <row r="518" spans="5:8" s="9" customFormat="1">
      <c r="E518" s="268"/>
      <c r="F518" s="268"/>
      <c r="G518" s="268"/>
      <c r="H518" s="13"/>
    </row>
    <row r="519" spans="5:8" s="9" customFormat="1">
      <c r="E519" s="268"/>
      <c r="F519" s="268"/>
      <c r="G519" s="268"/>
      <c r="H519" s="13"/>
    </row>
    <row r="520" spans="5:8" s="9" customFormat="1">
      <c r="E520" s="268"/>
      <c r="F520" s="268"/>
      <c r="G520" s="268"/>
      <c r="H520" s="13"/>
    </row>
    <row r="521" spans="5:8" s="9" customFormat="1">
      <c r="E521" s="268"/>
      <c r="F521" s="268"/>
      <c r="G521" s="268"/>
      <c r="H521" s="13"/>
    </row>
    <row r="522" spans="5:8" s="9" customFormat="1">
      <c r="E522" s="268"/>
      <c r="F522" s="268"/>
      <c r="G522" s="268"/>
      <c r="H522" s="13"/>
    </row>
    <row r="523" spans="5:8" s="9" customFormat="1">
      <c r="E523" s="268"/>
      <c r="F523" s="268"/>
      <c r="G523" s="268"/>
      <c r="H523" s="13"/>
    </row>
    <row r="524" spans="5:8" s="9" customFormat="1">
      <c r="E524" s="268"/>
      <c r="F524" s="268"/>
      <c r="G524" s="268"/>
      <c r="H524" s="13"/>
    </row>
    <row r="525" spans="5:8" s="9" customFormat="1">
      <c r="E525" s="268"/>
      <c r="F525" s="268"/>
      <c r="G525" s="268"/>
      <c r="H525" s="13"/>
    </row>
    <row r="526" spans="5:8" s="9" customFormat="1">
      <c r="E526" s="268"/>
      <c r="F526" s="268"/>
      <c r="G526" s="268"/>
      <c r="H526" s="13"/>
    </row>
    <row r="527" spans="5:8" s="9" customFormat="1">
      <c r="E527" s="268"/>
      <c r="F527" s="268"/>
      <c r="G527" s="268"/>
      <c r="H527" s="13"/>
    </row>
    <row r="528" spans="5:8" s="9" customFormat="1">
      <c r="E528" s="268"/>
      <c r="F528" s="268"/>
      <c r="G528" s="268"/>
      <c r="H528" s="13"/>
    </row>
    <row r="529" spans="5:8" s="9" customFormat="1">
      <c r="E529" s="268"/>
      <c r="F529" s="268"/>
      <c r="G529" s="268"/>
      <c r="H529" s="13"/>
    </row>
    <row r="530" spans="5:8" s="9" customFormat="1">
      <c r="E530" s="268"/>
      <c r="F530" s="268"/>
      <c r="G530" s="268"/>
      <c r="H530" s="13"/>
    </row>
    <row r="531" spans="5:8" s="9" customFormat="1">
      <c r="E531" s="268"/>
      <c r="F531" s="268"/>
      <c r="G531" s="268"/>
      <c r="H531" s="13"/>
    </row>
    <row r="532" spans="5:8" s="9" customFormat="1">
      <c r="E532" s="268"/>
      <c r="F532" s="268"/>
      <c r="G532" s="268"/>
      <c r="H532" s="13"/>
    </row>
    <row r="533" spans="5:8" s="9" customFormat="1">
      <c r="E533" s="268"/>
      <c r="F533" s="268"/>
      <c r="G533" s="268"/>
      <c r="H533" s="13"/>
    </row>
    <row r="534" spans="5:8" s="9" customFormat="1">
      <c r="E534" s="268"/>
      <c r="F534" s="268"/>
      <c r="G534" s="268"/>
      <c r="H534" s="13"/>
    </row>
    <row r="535" spans="5:8" s="9" customFormat="1">
      <c r="E535" s="268"/>
      <c r="F535" s="268"/>
      <c r="G535" s="268"/>
      <c r="H535" s="13"/>
    </row>
    <row r="536" spans="5:8" s="9" customFormat="1">
      <c r="E536" s="268"/>
      <c r="F536" s="268"/>
      <c r="G536" s="268"/>
      <c r="H536" s="13"/>
    </row>
    <row r="537" spans="5:8" s="9" customFormat="1">
      <c r="E537" s="268"/>
      <c r="F537" s="268"/>
      <c r="G537" s="268"/>
      <c r="H537" s="13"/>
    </row>
    <row r="538" spans="5:8" s="9" customFormat="1">
      <c r="E538" s="268"/>
      <c r="F538" s="268"/>
      <c r="G538" s="268"/>
      <c r="H538" s="13"/>
    </row>
    <row r="539" spans="5:8" s="9" customFormat="1">
      <c r="E539" s="268"/>
      <c r="F539" s="268"/>
      <c r="G539" s="268"/>
      <c r="H539" s="13"/>
    </row>
    <row r="540" spans="5:8" s="9" customFormat="1">
      <c r="E540" s="268"/>
      <c r="F540" s="268"/>
      <c r="G540" s="268"/>
      <c r="H540" s="13"/>
    </row>
    <row r="541" spans="5:8" s="9" customFormat="1">
      <c r="E541" s="268"/>
      <c r="F541" s="268"/>
      <c r="G541" s="268"/>
      <c r="H541" s="13"/>
    </row>
    <row r="542" spans="5:8" s="9" customFormat="1">
      <c r="E542" s="268"/>
      <c r="F542" s="268"/>
      <c r="G542" s="268"/>
      <c r="H542" s="13"/>
    </row>
    <row r="543" spans="5:8" s="9" customFormat="1">
      <c r="E543" s="268"/>
      <c r="F543" s="268"/>
      <c r="G543" s="268"/>
      <c r="H543" s="13"/>
    </row>
    <row r="544" spans="5:8" s="9" customFormat="1">
      <c r="E544" s="268"/>
      <c r="F544" s="268"/>
      <c r="G544" s="268"/>
      <c r="H544" s="13"/>
    </row>
    <row r="545" spans="5:8" s="9" customFormat="1">
      <c r="E545" s="268"/>
      <c r="F545" s="268"/>
      <c r="G545" s="268"/>
      <c r="H545" s="13"/>
    </row>
    <row r="546" spans="5:8" s="9" customFormat="1">
      <c r="E546" s="268"/>
      <c r="F546" s="268"/>
      <c r="G546" s="268"/>
      <c r="H546" s="13"/>
    </row>
    <row r="547" spans="5:8" s="9" customFormat="1">
      <c r="E547" s="268"/>
      <c r="F547" s="268"/>
      <c r="G547" s="268"/>
      <c r="H547" s="13"/>
    </row>
    <row r="548" spans="5:8" s="9" customFormat="1">
      <c r="E548" s="268"/>
      <c r="F548" s="268"/>
      <c r="G548" s="268"/>
      <c r="H548" s="13"/>
    </row>
    <row r="549" spans="5:8" s="9" customFormat="1">
      <c r="E549" s="268"/>
      <c r="F549" s="268"/>
      <c r="G549" s="268"/>
      <c r="H549" s="13"/>
    </row>
    <row r="550" spans="5:8" s="9" customFormat="1">
      <c r="E550" s="268"/>
      <c r="F550" s="268"/>
      <c r="G550" s="268"/>
      <c r="H550" s="13"/>
    </row>
    <row r="551" spans="5:8" s="9" customFormat="1">
      <c r="E551" s="268"/>
      <c r="F551" s="268"/>
      <c r="G551" s="268"/>
      <c r="H551" s="13"/>
    </row>
    <row r="552" spans="5:8" s="9" customFormat="1">
      <c r="E552" s="268"/>
      <c r="F552" s="268"/>
      <c r="G552" s="268"/>
      <c r="H552" s="13"/>
    </row>
    <row r="553" spans="5:8" s="9" customFormat="1">
      <c r="E553" s="268"/>
      <c r="F553" s="268"/>
      <c r="G553" s="268"/>
      <c r="H553" s="13"/>
    </row>
    <row r="554" spans="5:8" s="9" customFormat="1">
      <c r="E554" s="268"/>
      <c r="F554" s="268"/>
      <c r="G554" s="268"/>
      <c r="H554" s="13"/>
    </row>
    <row r="555" spans="5:8" s="9" customFormat="1">
      <c r="E555" s="268"/>
      <c r="F555" s="268"/>
      <c r="G555" s="268"/>
      <c r="H555" s="13"/>
    </row>
    <row r="556" spans="5:8" s="9" customFormat="1">
      <c r="E556" s="268"/>
      <c r="F556" s="268"/>
      <c r="G556" s="268"/>
      <c r="H556" s="13"/>
    </row>
    <row r="557" spans="5:8" s="9" customFormat="1">
      <c r="E557" s="268"/>
      <c r="F557" s="268"/>
      <c r="G557" s="268"/>
      <c r="H557" s="13"/>
    </row>
    <row r="558" spans="5:8" s="9" customFormat="1">
      <c r="E558" s="268"/>
      <c r="F558" s="268"/>
      <c r="G558" s="268"/>
      <c r="H558" s="13"/>
    </row>
    <row r="559" spans="5:8" s="9" customFormat="1">
      <c r="E559" s="268"/>
      <c r="F559" s="268"/>
      <c r="G559" s="268"/>
      <c r="H559" s="13"/>
    </row>
    <row r="560" spans="5:8" s="9" customFormat="1">
      <c r="E560" s="268"/>
      <c r="F560" s="268"/>
      <c r="G560" s="268"/>
      <c r="H560" s="13"/>
    </row>
    <row r="561" spans="5:8" s="9" customFormat="1">
      <c r="E561" s="268"/>
      <c r="F561" s="268"/>
      <c r="G561" s="268"/>
      <c r="H561" s="13"/>
    </row>
    <row r="562" spans="5:8" s="9" customFormat="1">
      <c r="E562" s="268"/>
      <c r="F562" s="268"/>
      <c r="G562" s="268"/>
      <c r="H562" s="13"/>
    </row>
    <row r="563" spans="5:8" s="9" customFormat="1">
      <c r="E563" s="268"/>
      <c r="F563" s="268"/>
      <c r="G563" s="268"/>
      <c r="H563" s="13"/>
    </row>
    <row r="564" spans="5:8" s="9" customFormat="1">
      <c r="E564" s="268"/>
      <c r="F564" s="268"/>
      <c r="G564" s="268"/>
      <c r="H564" s="13"/>
    </row>
    <row r="565" spans="5:8" s="9" customFormat="1">
      <c r="E565" s="268"/>
      <c r="F565" s="268"/>
      <c r="G565" s="268"/>
      <c r="H565" s="13"/>
    </row>
    <row r="566" spans="5:8" s="9" customFormat="1">
      <c r="E566" s="268"/>
      <c r="F566" s="268"/>
      <c r="G566" s="268"/>
      <c r="H566" s="13"/>
    </row>
    <row r="567" spans="5:8" s="9" customFormat="1">
      <c r="E567" s="268"/>
      <c r="F567" s="268"/>
      <c r="G567" s="268"/>
      <c r="H567" s="13"/>
    </row>
    <row r="568" spans="5:8" s="9" customFormat="1">
      <c r="E568" s="268"/>
      <c r="F568" s="268"/>
      <c r="G568" s="268"/>
      <c r="H568" s="13"/>
    </row>
    <row r="569" spans="5:8" s="9" customFormat="1">
      <c r="E569" s="268"/>
      <c r="F569" s="268"/>
      <c r="G569" s="268"/>
      <c r="H569" s="13"/>
    </row>
    <row r="570" spans="5:8" s="9" customFormat="1">
      <c r="E570" s="268"/>
      <c r="F570" s="268"/>
      <c r="G570" s="268"/>
      <c r="H570" s="13"/>
    </row>
    <row r="571" spans="5:8" s="9" customFormat="1">
      <c r="E571" s="268"/>
      <c r="F571" s="268"/>
      <c r="G571" s="268"/>
      <c r="H571" s="13"/>
    </row>
    <row r="572" spans="5:8" s="9" customFormat="1">
      <c r="E572" s="268"/>
      <c r="F572" s="268"/>
      <c r="G572" s="268"/>
      <c r="H572" s="13"/>
    </row>
    <row r="573" spans="5:8" s="9" customFormat="1">
      <c r="E573" s="268"/>
      <c r="F573" s="268"/>
      <c r="G573" s="268"/>
      <c r="H573" s="13"/>
    </row>
    <row r="574" spans="5:8" s="9" customFormat="1">
      <c r="E574" s="268"/>
      <c r="F574" s="268"/>
      <c r="G574" s="268"/>
      <c r="H574" s="13"/>
    </row>
    <row r="575" spans="5:8" s="9" customFormat="1">
      <c r="E575" s="268"/>
      <c r="F575" s="268"/>
      <c r="G575" s="268"/>
      <c r="H575" s="13"/>
    </row>
    <row r="576" spans="5:8" s="9" customFormat="1">
      <c r="E576" s="268"/>
      <c r="F576" s="268"/>
      <c r="G576" s="268"/>
      <c r="H576" s="13"/>
    </row>
    <row r="577" spans="5:8" s="9" customFormat="1">
      <c r="E577" s="268"/>
      <c r="F577" s="268"/>
      <c r="G577" s="268"/>
      <c r="H577" s="13"/>
    </row>
    <row r="578" spans="5:8" s="9" customFormat="1">
      <c r="E578" s="268"/>
      <c r="F578" s="268"/>
      <c r="G578" s="268"/>
      <c r="H578" s="13"/>
    </row>
    <row r="579" spans="5:8" s="9" customFormat="1">
      <c r="E579" s="268"/>
      <c r="F579" s="268"/>
      <c r="G579" s="268"/>
      <c r="H579" s="13"/>
    </row>
    <row r="580" spans="5:8" s="9" customFormat="1">
      <c r="E580" s="268"/>
      <c r="F580" s="268"/>
      <c r="G580" s="268"/>
      <c r="H580" s="13"/>
    </row>
    <row r="581" spans="5:8" s="9" customFormat="1">
      <c r="E581" s="268"/>
      <c r="F581" s="268"/>
      <c r="G581" s="268"/>
      <c r="H581" s="13"/>
    </row>
    <row r="582" spans="5:8" s="9" customFormat="1">
      <c r="E582" s="268"/>
      <c r="F582" s="268"/>
      <c r="G582" s="268"/>
      <c r="H582" s="13"/>
    </row>
    <row r="583" spans="5:8" s="9" customFormat="1">
      <c r="E583" s="268"/>
      <c r="F583" s="268"/>
      <c r="G583" s="268"/>
      <c r="H583" s="13"/>
    </row>
    <row r="584" spans="5:8" s="9" customFormat="1">
      <c r="E584" s="268"/>
      <c r="F584" s="268"/>
      <c r="G584" s="268"/>
      <c r="H584" s="13"/>
    </row>
    <row r="585" spans="5:8" s="9" customFormat="1">
      <c r="E585" s="268"/>
      <c r="F585" s="268"/>
      <c r="G585" s="268"/>
      <c r="H585" s="13"/>
    </row>
    <row r="586" spans="5:8" s="9" customFormat="1">
      <c r="E586" s="268"/>
      <c r="F586" s="268"/>
      <c r="G586" s="268"/>
      <c r="H586" s="13"/>
    </row>
    <row r="587" spans="5:8" s="9" customFormat="1">
      <c r="E587" s="268"/>
      <c r="F587" s="268"/>
      <c r="G587" s="268"/>
      <c r="H587" s="13"/>
    </row>
    <row r="588" spans="5:8" s="9" customFormat="1">
      <c r="E588" s="268"/>
      <c r="F588" s="268"/>
      <c r="G588" s="268"/>
      <c r="H588" s="13"/>
    </row>
    <row r="589" spans="5:8" s="9" customFormat="1">
      <c r="E589" s="268"/>
      <c r="F589" s="268"/>
      <c r="G589" s="268"/>
      <c r="H589" s="13"/>
    </row>
    <row r="590" spans="5:8" s="9" customFormat="1">
      <c r="E590" s="268"/>
      <c r="F590" s="268"/>
      <c r="G590" s="268"/>
      <c r="H590" s="13"/>
    </row>
    <row r="591" spans="5:8" s="9" customFormat="1">
      <c r="E591" s="268"/>
      <c r="F591" s="268"/>
      <c r="G591" s="268"/>
      <c r="H591" s="13"/>
    </row>
    <row r="592" spans="5:8" s="9" customFormat="1">
      <c r="E592" s="268"/>
      <c r="F592" s="268"/>
      <c r="G592" s="268"/>
      <c r="H592" s="13"/>
    </row>
    <row r="593" spans="5:8" s="9" customFormat="1">
      <c r="E593" s="268"/>
      <c r="F593" s="268"/>
      <c r="G593" s="268"/>
      <c r="H593" s="13"/>
    </row>
    <row r="594" spans="5:8" s="9" customFormat="1">
      <c r="E594" s="268"/>
      <c r="F594" s="268"/>
      <c r="G594" s="268"/>
      <c r="H594" s="13"/>
    </row>
    <row r="595" spans="5:8" s="9" customFormat="1">
      <c r="E595" s="268"/>
      <c r="F595" s="268"/>
      <c r="G595" s="268"/>
      <c r="H595" s="13"/>
    </row>
    <row r="596" spans="5:8" s="9" customFormat="1">
      <c r="E596" s="268"/>
      <c r="F596" s="268"/>
      <c r="G596" s="268"/>
      <c r="H596" s="13"/>
    </row>
  </sheetData>
  <sheetProtection sheet="1" objects="1" scenarios="1"/>
  <mergeCells count="3">
    <mergeCell ref="C1:G1"/>
    <mergeCell ref="C2:G2"/>
    <mergeCell ref="E4:G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MTR_ARERA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Gianluigi Di Nardo</dc:creator>
  <cp:lastModifiedBy>Gianluigi Di Nardo</cp:lastModifiedBy>
  <dcterms:created xsi:type="dcterms:W3CDTF">2021-06-07T13:19:45Z</dcterms:created>
  <dcterms:modified xsi:type="dcterms:W3CDTF">2021-06-07T13:20:29Z</dcterms:modified>
</cp:coreProperties>
</file>