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19440" windowHeight="7995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45621"/>
</workbook>
</file>

<file path=xl/calcChain.xml><?xml version="1.0" encoding="utf-8"?>
<calcChain xmlns="http://schemas.openxmlformats.org/spreadsheetml/2006/main">
  <c r="C51" i="4" l="1"/>
  <c r="D44" i="4"/>
  <c r="E22" i="5"/>
  <c r="N4" i="1" l="1"/>
  <c r="C4" i="5"/>
  <c r="B10" i="4"/>
  <c r="C22" i="5"/>
  <c r="B22" i="5"/>
  <c r="C14" i="5"/>
  <c r="B21" i="4"/>
  <c r="B14" i="5"/>
  <c r="B30" i="4"/>
  <c r="L21" i="1"/>
  <c r="K22" i="1"/>
  <c r="F43" i="1"/>
  <c r="F42" i="1"/>
  <c r="G42" i="1" s="1"/>
  <c r="L42" i="1" s="1"/>
  <c r="F41" i="1"/>
  <c r="G41" i="1"/>
  <c r="L41" i="1" s="1"/>
  <c r="F40" i="1"/>
  <c r="G40" i="1" s="1"/>
  <c r="L40" i="1" s="1"/>
  <c r="F39" i="1"/>
  <c r="F38" i="1"/>
  <c r="G38" i="1" s="1"/>
  <c r="L38" i="1" s="1"/>
  <c r="F37" i="1"/>
  <c r="G37" i="1"/>
  <c r="L37" i="1" s="1"/>
  <c r="F36" i="1"/>
  <c r="G36" i="1" s="1"/>
  <c r="L36" i="1" s="1"/>
  <c r="F35" i="1"/>
  <c r="G35" i="1"/>
  <c r="L35" i="1" s="1"/>
  <c r="F34" i="1"/>
  <c r="G34" i="1" s="1"/>
  <c r="L34" i="1" s="1"/>
  <c r="F33" i="1"/>
  <c r="G33" i="1"/>
  <c r="L33" i="1" s="1"/>
  <c r="F32" i="1"/>
  <c r="G32" i="1" s="1"/>
  <c r="L32" i="1" s="1"/>
  <c r="F31" i="1"/>
  <c r="F30" i="1"/>
  <c r="G30" i="1" s="1"/>
  <c r="L30" i="1" s="1"/>
  <c r="F29" i="1"/>
  <c r="G29" i="1"/>
  <c r="L29" i="1" s="1"/>
  <c r="F28" i="1"/>
  <c r="G28" i="1" s="1"/>
  <c r="L28" i="1" s="1"/>
  <c r="F27" i="1"/>
  <c r="G27" i="1"/>
  <c r="L27" i="1" s="1"/>
  <c r="F26" i="1"/>
  <c r="G26" i="1"/>
  <c r="L26" i="1" s="1"/>
  <c r="F25" i="1"/>
  <c r="G25" i="1" s="1"/>
  <c r="F20" i="1"/>
  <c r="F19" i="1"/>
  <c r="G19" i="1" s="1"/>
  <c r="L19" i="1" s="1"/>
  <c r="F18" i="1"/>
  <c r="F17" i="1"/>
  <c r="F16" i="1"/>
  <c r="F15" i="1"/>
  <c r="G15" i="1" s="1"/>
  <c r="L15" i="1" s="1"/>
  <c r="F14" i="1"/>
  <c r="F9" i="1"/>
  <c r="G9" i="1" s="1"/>
  <c r="L9" i="1" s="1"/>
  <c r="B29" i="4" s="1"/>
  <c r="F8" i="1"/>
  <c r="F7" i="1"/>
  <c r="G7" i="1" s="1"/>
  <c r="E45" i="1"/>
  <c r="E22" i="1"/>
  <c r="G43" i="1"/>
  <c r="L43" i="1" s="1"/>
  <c r="G39" i="1"/>
  <c r="L39" i="1" s="1"/>
  <c r="G31" i="1"/>
  <c r="L31" i="1" s="1"/>
  <c r="G6" i="1"/>
  <c r="L6" i="1" s="1"/>
  <c r="B25" i="4" s="1"/>
  <c r="E10" i="1"/>
  <c r="G14" i="1"/>
  <c r="L14" i="1" s="1"/>
  <c r="B39" i="3"/>
  <c r="B41" i="3" s="1"/>
  <c r="B43" i="3" s="1"/>
  <c r="B29" i="3"/>
  <c r="B17" i="3"/>
  <c r="B45" i="3" s="1"/>
  <c r="B11" i="3"/>
  <c r="F22" i="2"/>
  <c r="E22" i="2"/>
  <c r="D22" i="2"/>
  <c r="C22" i="2"/>
  <c r="B22" i="2"/>
  <c r="G21" i="2"/>
  <c r="G18" i="2"/>
  <c r="G17" i="2"/>
  <c r="G16" i="2"/>
  <c r="F13" i="2"/>
  <c r="D13" i="2"/>
  <c r="C13" i="2"/>
  <c r="B13" i="2"/>
  <c r="G11" i="2"/>
  <c r="G10" i="2"/>
  <c r="F7" i="2"/>
  <c r="E7" i="2"/>
  <c r="D7" i="2"/>
  <c r="D24" i="2" s="1"/>
  <c r="C7" i="2"/>
  <c r="C24" i="2" s="1"/>
  <c r="B7" i="2"/>
  <c r="B24" i="2" s="1"/>
  <c r="G6" i="2"/>
  <c r="G7" i="2" s="1"/>
  <c r="B26" i="4" s="1"/>
  <c r="G5" i="2"/>
  <c r="G8" i="1"/>
  <c r="L8" i="1" s="1"/>
  <c r="B18" i="4" s="1"/>
  <c r="G16" i="1"/>
  <c r="L16" i="1" s="1"/>
  <c r="G17" i="1"/>
  <c r="L17" i="1" s="1"/>
  <c r="N44" i="1"/>
  <c r="L44" i="1" s="1"/>
  <c r="B22" i="1"/>
  <c r="G18" i="1"/>
  <c r="L18" i="1"/>
  <c r="K45" i="1"/>
  <c r="J45" i="1"/>
  <c r="I45" i="1"/>
  <c r="H45" i="1"/>
  <c r="D45" i="1"/>
  <c r="C45" i="1"/>
  <c r="G20" i="1"/>
  <c r="L20" i="1"/>
  <c r="B45" i="1"/>
  <c r="J22" i="1"/>
  <c r="I22" i="1"/>
  <c r="H22" i="1"/>
  <c r="D22" i="1"/>
  <c r="C22" i="1"/>
  <c r="K10" i="1"/>
  <c r="J10" i="1"/>
  <c r="J47" i="1" s="1"/>
  <c r="I10" i="1"/>
  <c r="I47" i="1" s="1"/>
  <c r="H10" i="1"/>
  <c r="H47" i="1"/>
  <c r="D10" i="1"/>
  <c r="C10" i="1"/>
  <c r="B10" i="1"/>
  <c r="E25" i="2"/>
  <c r="B5" i="4"/>
  <c r="G22" i="2"/>
  <c r="B28" i="4" s="1"/>
  <c r="F24" i="2"/>
  <c r="B6" i="4" l="1"/>
  <c r="B7" i="4" s="1"/>
  <c r="C47" i="1"/>
  <c r="E47" i="1"/>
  <c r="B32" i="4"/>
  <c r="B4" i="4"/>
  <c r="L7" i="1"/>
  <c r="B17" i="4" s="1"/>
  <c r="G10" i="1"/>
  <c r="L25" i="1"/>
  <c r="L45" i="1" s="1"/>
  <c r="B20" i="4" s="1"/>
  <c r="G45" i="1"/>
  <c r="B47" i="1"/>
  <c r="K47" i="1"/>
  <c r="L22" i="1"/>
  <c r="B19" i="4" s="1"/>
  <c r="G22" i="1"/>
  <c r="G47" i="1" s="1"/>
  <c r="E12" i="2" s="1"/>
  <c r="D47" i="1"/>
  <c r="B22" i="4" l="1"/>
  <c r="L10" i="1"/>
  <c r="L47" i="1" s="1"/>
  <c r="B2" i="4" s="1"/>
  <c r="G12" i="2"/>
  <c r="G13" i="2" s="1"/>
  <c r="E13" i="2"/>
  <c r="E24" i="2" s="1"/>
  <c r="G24" i="2" l="1"/>
  <c r="B3" i="4" s="1"/>
  <c r="B8" i="4" s="1"/>
  <c r="B27" i="4"/>
  <c r="B31" i="4" s="1"/>
  <c r="B33" i="4" s="1"/>
  <c r="B35" i="4" s="1"/>
  <c r="B38" i="4" s="1"/>
  <c r="B36" i="4" l="1"/>
</calcChain>
</file>

<file path=xl/sharedStrings.xml><?xml version="1.0" encoding="utf-8"?>
<sst xmlns="http://schemas.openxmlformats.org/spreadsheetml/2006/main" count="189" uniqueCount="157">
  <si>
    <t>Frazione Organica (FORSU)</t>
  </si>
  <si>
    <t>Plastica</t>
  </si>
  <si>
    <t>Vetro</t>
  </si>
  <si>
    <t>Verde</t>
  </si>
  <si>
    <t>Ingombranti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</si>
  <si>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</si>
  <si>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</si>
  <si>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</si>
  <si>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</si>
  <si>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</si>
  <si>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</si>
  <si>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</si>
  <si>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</si>
  <si>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</si>
  <si>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</si>
  <si>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</si>
  <si>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</si>
  <si>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Carta e cartone</t>
  </si>
  <si>
    <t>Farmaci</t>
  </si>
  <si>
    <t>Filtri olio</t>
  </si>
  <si>
    <t>Inerti</t>
  </si>
  <si>
    <t>Legno</t>
  </si>
  <si>
    <t>Pile</t>
  </si>
  <si>
    <t>Pneumatici</t>
  </si>
  <si>
    <t>Sabbia</t>
  </si>
  <si>
    <t>Toner</t>
  </si>
  <si>
    <t>Oli minerali</t>
  </si>
  <si>
    <t>Rifiuti abbandonati</t>
  </si>
  <si>
    <t>Cimiteriali</t>
  </si>
  <si>
    <t>Vernici e scolventi</t>
  </si>
  <si>
    <t>Altri tipi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</si>
  <si>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</si>
  <si>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</si>
  <si>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</si>
  <si>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</si>
  <si>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</si>
  <si>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</si>
  <si>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</si>
  <si>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</si>
  <si>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</si>
  <si>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</si>
  <si>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</si>
  <si>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</si>
  <si>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</si>
  <si>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</si>
  <si>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</si>
  <si>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</si>
  <si>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</si>
  <si>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</si>
  <si>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</si>
  <si>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</si>
  <si>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</si>
  <si>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</si>
  <si>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</si>
  <si>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</si>
  <si>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</si>
  <si>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</si>
  <si>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</si>
  <si>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</si>
  <si>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</si>
  <si>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</si>
  <si>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</si>
  <si>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</si>
  <si>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</si>
  <si>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</si>
  <si>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</si>
  <si>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</si>
  <si>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</si>
  <si>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</si>
  <si>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</si>
  <si>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</si>
  <si>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</si>
  <si>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</si>
  <si>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</si>
  <si>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</si>
  <si>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</si>
  <si>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</si>
  <si>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</si>
  <si>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</si>
  <si>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</si>
  <si>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</si>
  <si>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</si>
  <si>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</si>
  <si>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</si>
  <si>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</si>
  <si>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</si>
  <si>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</si>
  <si>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</si>
  <si>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</si>
  <si>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</si>
  <si>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</si>
  <si>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</si>
  <si>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</si>
  <si>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</si>
  <si>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</si>
  <si>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</si>
  <si>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</si>
  <si>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</si>
  <si>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</si>
  <si>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</si>
  <si>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</si>
  <si>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</si>
  <si>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>Entrate da recupero (a dedurre)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</si>
  <si>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</si>
  <si>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</si>
  <si>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</si>
  <si>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</si>
  <si>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</si>
  <si>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</si>
  <si>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</si>
  <si>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</si>
  <si>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</si>
  <si>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</si>
  <si>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</si>
  <si>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</si>
  <si>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</si>
  <si>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</si>
  <si>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</si>
  <si>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</si>
  <si>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</si>
  <si>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</si>
  <si>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</si>
  <si>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</si>
  <si>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</si>
  <si>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</si>
  <si>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</si>
  <si>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</si>
  <si>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</si>
  <si>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</si>
  <si>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</si>
  <si>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</si>
  <si>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</si>
  <si>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</si>
  <si>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</si>
  <si>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</si>
  <si>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</si>
  <si>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</si>
  <si>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</si>
  <si>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ELABORAZIONE, STAMPA, IMBUSTAMENTO E SPESE POSTALI</t>
  </si>
  <si>
    <t>PICENAMBIENTE</t>
  </si>
  <si>
    <t>impagati</t>
  </si>
  <si>
    <t>software</t>
  </si>
  <si>
    <t>costo</t>
  </si>
  <si>
    <t>COSTO PERSONALE ADDETTO SPAZZAMENTO % (costo totale euro 10584)</t>
  </si>
  <si>
    <t>% DEL COSTO UNICO ADDETTO UFFICIO RAGIONERIA E TRIBUTI</t>
  </si>
  <si>
    <t>sisma</t>
  </si>
  <si>
    <t>add.li prov.le</t>
  </si>
  <si>
    <t>incide il 30%</t>
  </si>
  <si>
    <t>ruolo</t>
  </si>
  <si>
    <t xml:space="preserve">altri contributi e Contributo Miur  (a dedurre) </t>
  </si>
  <si>
    <t>dal Ministero</t>
  </si>
  <si>
    <t>riepilogo bilancio di previssione 2019</t>
  </si>
  <si>
    <t>ENTRATA</t>
  </si>
  <si>
    <t>SPESA</t>
  </si>
  <si>
    <t>CAP. 54 TARI TASSA RIFIUTI</t>
  </si>
  <si>
    <t>CAP.1574/3 - CONTRATTO SERVIZIO RIFIUTI</t>
  </si>
  <si>
    <t>CAP.1574/5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</si>
</sst>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right"/>
    </xf>
    <xf numFmtId="44" fontId="2" fillId="2" borderId="1" xfId="0" applyNumberFormat="1" applyFont="1" applyFill="1" applyBorder="1"/>
    <xf numFmtId="44" fontId="2" fillId="2" borderId="2" xfId="0" applyNumberFormat="1" applyFont="1" applyFill="1" applyBorder="1"/>
    <xf numFmtId="0" fontId="3" fillId="3" borderId="3" xfId="0" applyFont="1" applyFill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4" fillId="0" borderId="4" xfId="0" applyNumberFormat="1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44" fontId="5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44" fontId="5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 wrapText="1"/>
    </xf>
    <xf numFmtId="44" fontId="5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2" fillId="0" borderId="0" xfId="0" applyNumberFormat="1" applyFont="1" applyBorder="1"/>
    <xf numFmtId="44" fontId="0" fillId="0" borderId="0" xfId="0" applyNumberFormat="1" applyFont="1" applyBorder="1"/>
    <xf numFmtId="44" fontId="0" fillId="0" borderId="6" xfId="0" applyNumberFormat="1" applyFont="1" applyBorder="1"/>
    <xf numFmtId="44" fontId="2" fillId="5" borderId="1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2" fillId="2" borderId="7" xfId="0" applyNumberFormat="1" applyFont="1" applyFill="1" applyBorder="1"/>
    <xf numFmtId="44" fontId="0" fillId="0" borderId="4" xfId="0" applyNumberFormat="1" applyFont="1" applyFill="1" applyBorder="1"/>
    <xf numFmtId="44" fontId="0" fillId="0" borderId="1" xfId="0" applyNumberFormat="1" applyFont="1" applyFill="1" applyBorder="1"/>
    <xf numFmtId="44" fontId="2" fillId="0" borderId="1" xfId="0" applyNumberFormat="1" applyFont="1" applyFill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4" borderId="10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1" xfId="0" applyFont="1" applyFill="1" applyBorder="1"/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6" fillId="2" borderId="12" xfId="0" applyFont="1" applyFill="1" applyBorder="1" applyAlignment="1">
      <alignment horizontal="center" vertical="top" wrapText="1"/>
    </xf>
    <xf numFmtId="44" fontId="3" fillId="2" borderId="3" xfId="0" applyNumberFormat="1" applyFont="1" applyFill="1" applyBorder="1"/>
    <xf numFmtId="0" fontId="6" fillId="6" borderId="3" xfId="0" applyFont="1" applyFill="1" applyBorder="1" applyAlignment="1">
      <alignment horizontal="center" vertical="top" wrapText="1"/>
    </xf>
    <xf numFmtId="44" fontId="2" fillId="6" borderId="2" xfId="0" applyNumberFormat="1" applyFont="1" applyFill="1" applyBorder="1"/>
    <xf numFmtId="44" fontId="2" fillId="6" borderId="13" xfId="0" applyNumberFormat="1" applyFont="1" applyFill="1" applyBorder="1"/>
    <xf numFmtId="44" fontId="2" fillId="6" borderId="7" xfId="0" applyNumberFormat="1" applyFont="1" applyFill="1" applyBorder="1"/>
    <xf numFmtId="0" fontId="2" fillId="7" borderId="0" xfId="0" applyFont="1" applyFill="1" applyAlignment="1">
      <alignment horizontal="right"/>
    </xf>
    <xf numFmtId="44" fontId="2" fillId="7" borderId="0" xfId="0" applyNumberFormat="1" applyFont="1" applyFill="1" applyBorder="1"/>
    <xf numFmtId="0" fontId="0" fillId="0" borderId="5" xfId="0" applyFont="1" applyBorder="1"/>
    <xf numFmtId="0" fontId="2" fillId="6" borderId="3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3" fillId="6" borderId="3" xfId="0" applyFont="1" applyFill="1" applyBorder="1" applyAlignment="1">
      <alignment horizontal="right"/>
    </xf>
    <xf numFmtId="44" fontId="3" fillId="2" borderId="14" xfId="0" applyNumberFormat="1" applyFont="1" applyFill="1" applyBorder="1" applyAlignment="1">
      <alignment horizontal="right"/>
    </xf>
    <xf numFmtId="44" fontId="3" fillId="2" borderId="15" xfId="0" applyNumberFormat="1" applyFont="1" applyFill="1" applyBorder="1" applyAlignment="1">
      <alignment horizontal="right"/>
    </xf>
    <xf numFmtId="44" fontId="3" fillId="2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2" fillId="6" borderId="1" xfId="0" applyFont="1" applyFill="1" applyBorder="1"/>
    <xf numFmtId="44" fontId="2" fillId="6" borderId="1" xfId="0" applyNumberFormat="1" applyFont="1" applyFill="1" applyBorder="1"/>
    <xf numFmtId="0" fontId="3" fillId="3" borderId="12" xfId="0" applyFont="1" applyFill="1" applyBorder="1" applyAlignment="1">
      <alignment wrapText="1"/>
    </xf>
    <xf numFmtId="0" fontId="0" fillId="3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3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2" fillId="5" borderId="19" xfId="0" applyFont="1" applyFill="1" applyBorder="1"/>
    <xf numFmtId="0" fontId="2" fillId="5" borderId="20" xfId="0" applyFont="1" applyFill="1" applyBorder="1"/>
    <xf numFmtId="44" fontId="0" fillId="0" borderId="21" xfId="0" applyNumberFormat="1" applyFont="1" applyBorder="1"/>
    <xf numFmtId="9" fontId="0" fillId="8" borderId="4" xfId="0" applyNumberFormat="1" applyFont="1" applyFill="1" applyBorder="1"/>
    <xf numFmtId="44" fontId="0" fillId="8" borderId="4" xfId="0" applyNumberFormat="1" applyFont="1" applyFill="1" applyBorder="1"/>
    <xf numFmtId="44" fontId="0" fillId="8" borderId="6" xfId="0" applyNumberFormat="1" applyFont="1" applyFill="1" applyBorder="1"/>
    <xf numFmtId="9" fontId="0" fillId="9" borderId="4" xfId="0" applyNumberFormat="1" applyFont="1" applyFill="1" applyBorder="1"/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44" fontId="0" fillId="0" borderId="11" xfId="0" applyNumberFormat="1" applyFont="1" applyBorder="1"/>
    <xf numFmtId="9" fontId="0" fillId="8" borderId="11" xfId="0" applyNumberFormat="1" applyFont="1" applyFill="1" applyBorder="1"/>
    <xf numFmtId="44" fontId="0" fillId="8" borderId="11" xfId="0" applyNumberFormat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/>
    </xf>
    <xf numFmtId="44" fontId="2" fillId="0" borderId="16" xfId="0" applyNumberFormat="1" applyFont="1" applyBorder="1"/>
    <xf numFmtId="0" fontId="0" fillId="0" borderId="0" xfId="0" applyFont="1" applyBorder="1"/>
    <xf numFmtId="44" fontId="0" fillId="10" borderId="4" xfId="0" applyNumberFormat="1" applyFont="1" applyFill="1" applyBorder="1"/>
    <xf numFmtId="44" fontId="0" fillId="10" borderId="1" xfId="0" applyNumberFormat="1" applyFont="1" applyFill="1" applyBorder="1"/>
    <xf numFmtId="0" fontId="0" fillId="7" borderId="1" xfId="0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0" fillId="0" borderId="0" xfId="0"/>
    <xf numFmtId="4" fontId="0" fillId="0" borderId="0" xfId="0" applyNumberFormat="1"/>
    <xf numFmtId="0" fontId="0" fillId="4" borderId="5" xfId="0" applyFont="1" applyFill="1" applyBorder="1"/>
    <xf numFmtId="0" fontId="0" fillId="0" borderId="0" xfId="0"/>
    <xf numFmtId="0" fontId="0" fillId="0" borderId="0" xfId="0"/>
    <xf numFmtId="4" fontId="0" fillId="0" borderId="0" xfId="0" applyNumberFormat="1"/>
    <xf numFmtId="44" fontId="0" fillId="4" borderId="1" xfId="0" applyNumberFormat="1" applyFont="1" applyFill="1" applyBorder="1" applyAlignment="1">
      <alignment vertical="center"/>
    </xf>
    <xf numFmtId="0" fontId="0" fillId="4" borderId="0" xfId="0" applyFill="1"/>
    <xf numFmtId="0" fontId="1" fillId="0" borderId="11" xfId="0" applyFont="1" applyFill="1" applyBorder="1"/>
    <xf numFmtId="44" fontId="1" fillId="0" borderId="1" xfId="0" applyNumberFormat="1" applyFont="1" applyBorder="1"/>
    <xf numFmtId="44" fontId="1" fillId="4" borderId="1" xfId="0" applyNumberFormat="1" applyFont="1" applyFill="1" applyBorder="1"/>
    <xf numFmtId="0" fontId="1" fillId="0" borderId="1" xfId="0" applyFont="1" applyBorder="1"/>
    <xf numFmtId="44" fontId="0" fillId="0" borderId="0" xfId="1" applyFont="1"/>
    <xf numFmtId="0" fontId="10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0" fillId="9" borderId="15" xfId="0" applyFont="1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6" fillId="6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8" borderId="22" xfId="0" applyNumberFormat="1" applyFont="1" applyFill="1" applyBorder="1" applyAlignment="1"/>
    <xf numFmtId="0" fontId="0" fillId="8" borderId="23" xfId="0" applyFill="1" applyBorder="1" applyAlignment="1"/>
    <xf numFmtId="0" fontId="0" fillId="8" borderId="9" xfId="0" applyFill="1" applyBorder="1" applyAlignment="1"/>
    <xf numFmtId="0" fontId="0" fillId="8" borderId="24" xfId="0" applyFill="1" applyBorder="1" applyAlignment="1"/>
    <xf numFmtId="0" fontId="0" fillId="8" borderId="0" xfId="0" applyFill="1" applyAlignment="1"/>
    <xf numFmtId="0" fontId="0" fillId="8" borderId="6" xfId="0" applyFill="1" applyBorder="1" applyAlignment="1"/>
    <xf numFmtId="0" fontId="0" fillId="8" borderId="25" xfId="0" applyFill="1" applyBorder="1" applyAlignment="1"/>
    <xf numFmtId="0" fontId="0" fillId="8" borderId="26" xfId="0" applyFill="1" applyBorder="1" applyAlignment="1"/>
    <xf numFmtId="0" fontId="0" fillId="8" borderId="21" xfId="0" applyFill="1" applyBorder="1" applyAlignment="1"/>
    <xf numFmtId="0" fontId="5" fillId="0" borderId="1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9" borderId="14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44" fontId="2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opLeftCell="A7" zoomScale="80" zoomScaleNormal="80" workbookViewId="0">
      <selection activeCell="K22" sqref="K22"/>
    </sheetView>
  </sheetViews>
  <sheetFormatPr defaultRowHeight="15" x14ac:dyDescent="0.25"/>
  <cols>
    <col min="1" max="1" width="46.7109375" customWidth="1"/>
    <col min="2" max="2" width="16" customWidth="1"/>
    <col min="3" max="3" width="15.7109375" bestFit="1" customWidth="1"/>
    <col min="4" max="5" width="14.7109375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  <col min="16" max="17" width="11.7109375" bestFit="1" customWidth="1"/>
  </cols>
  <sheetData>
    <row r="1" spans="1:17" ht="30.75" customHeight="1" thickBot="1" x14ac:dyDescent="0.45">
      <c r="A1" s="133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136"/>
      <c r="N1" s="137"/>
    </row>
    <row r="2" spans="1:17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34.5" customHeight="1" thickBot="1" x14ac:dyDescent="0.3">
      <c r="A3" s="8"/>
      <c r="B3" s="69" t="s">
        <v>14</v>
      </c>
      <c r="C3" s="69" t="s">
        <v>7</v>
      </c>
      <c r="D3" s="69" t="s">
        <v>13</v>
      </c>
      <c r="E3" s="138" t="s">
        <v>8</v>
      </c>
      <c r="F3" s="139"/>
      <c r="G3" s="140"/>
      <c r="H3" s="69" t="s">
        <v>9</v>
      </c>
      <c r="I3" s="69" t="s">
        <v>10</v>
      </c>
      <c r="J3" s="69" t="s">
        <v>11</v>
      </c>
      <c r="K3" s="69" t="s">
        <v>12</v>
      </c>
      <c r="L3" s="69" t="s">
        <v>16</v>
      </c>
    </row>
    <row r="4" spans="1:17" ht="15" customHeight="1" x14ac:dyDescent="0.25">
      <c r="A4" s="89" t="s">
        <v>5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  <c r="N4">
        <f>(882*12)*60/100</f>
        <v>6350.4</v>
      </c>
    </row>
    <row r="5" spans="1:17" ht="15" customHeight="1" x14ac:dyDescent="0.25">
      <c r="A5" s="93"/>
      <c r="B5" s="94"/>
      <c r="C5" s="94"/>
      <c r="D5" s="94"/>
      <c r="E5" s="116" t="s">
        <v>142</v>
      </c>
      <c r="F5" s="95" t="s">
        <v>120</v>
      </c>
      <c r="G5" s="95" t="s">
        <v>124</v>
      </c>
      <c r="H5" s="94"/>
      <c r="I5" s="94"/>
      <c r="J5" s="94"/>
      <c r="K5" s="94"/>
      <c r="L5" s="94"/>
    </row>
    <row r="6" spans="1:17" x14ac:dyDescent="0.25">
      <c r="A6" s="11" t="s">
        <v>96</v>
      </c>
      <c r="B6" s="12">
        <v>0</v>
      </c>
      <c r="C6" s="12"/>
      <c r="D6" s="12"/>
      <c r="E6" s="114">
        <v>2000</v>
      </c>
      <c r="F6" s="102">
        <v>0.5</v>
      </c>
      <c r="G6" s="100">
        <f>+E6*F6</f>
        <v>1000</v>
      </c>
      <c r="H6" s="12"/>
      <c r="I6" s="12"/>
      <c r="J6" s="12"/>
      <c r="K6" s="12">
        <v>0</v>
      </c>
      <c r="L6" s="13">
        <f>+B6+C6+D6+G6+H6+I6+J6+K6</f>
        <v>1000</v>
      </c>
      <c r="N6" s="119" t="s">
        <v>143</v>
      </c>
    </row>
    <row r="7" spans="1:17" x14ac:dyDescent="0.25">
      <c r="A7" s="14" t="s">
        <v>76</v>
      </c>
      <c r="B7" s="15">
        <v>168.67</v>
      </c>
      <c r="C7" s="15">
        <v>0</v>
      </c>
      <c r="D7" s="15">
        <v>779.12</v>
      </c>
      <c r="E7" s="15">
        <v>1270.3399999999999</v>
      </c>
      <c r="F7" s="99">
        <f>+F$6</f>
        <v>0.5</v>
      </c>
      <c r="G7" s="100">
        <f>+E7*F7</f>
        <v>635.16999999999996</v>
      </c>
      <c r="H7" s="15"/>
      <c r="I7" s="15"/>
      <c r="J7" s="15"/>
      <c r="K7" s="15">
        <v>274.16000000000003</v>
      </c>
      <c r="L7" s="13">
        <f>+B7+C7+D7+G7+H7+I7+J7+K7</f>
        <v>1857.1200000000001</v>
      </c>
      <c r="N7" t="s">
        <v>139</v>
      </c>
      <c r="P7" s="40"/>
      <c r="Q7" s="40"/>
    </row>
    <row r="8" spans="1:17" x14ac:dyDescent="0.25">
      <c r="A8" s="14" t="s">
        <v>77</v>
      </c>
      <c r="B8" s="15"/>
      <c r="C8" s="15">
        <v>1597.26</v>
      </c>
      <c r="D8" s="15"/>
      <c r="E8" s="15"/>
      <c r="F8" s="99">
        <f>+F$6</f>
        <v>0.5</v>
      </c>
      <c r="G8" s="100">
        <f>+E8*F8</f>
        <v>0</v>
      </c>
      <c r="H8" s="15"/>
      <c r="I8" s="15"/>
      <c r="J8" s="15"/>
      <c r="K8" s="15"/>
      <c r="L8" s="13">
        <f>+B8+C8+D8+G8+H8+I8+J8+K8</f>
        <v>1597.26</v>
      </c>
      <c r="N8" t="s">
        <v>139</v>
      </c>
    </row>
    <row r="9" spans="1:17" ht="15.75" thickBot="1" x14ac:dyDescent="0.3">
      <c r="A9" s="75" t="s">
        <v>33</v>
      </c>
      <c r="B9" s="17"/>
      <c r="C9" s="17">
        <v>1657.99</v>
      </c>
      <c r="D9" s="17"/>
      <c r="E9" s="17"/>
      <c r="F9" s="99">
        <f>+F$6</f>
        <v>0.5</v>
      </c>
      <c r="G9" s="100">
        <f>+E9*F9</f>
        <v>0</v>
      </c>
      <c r="H9" s="17"/>
      <c r="I9" s="17"/>
      <c r="J9" s="17"/>
      <c r="K9" s="17"/>
      <c r="L9" s="13">
        <f>+B9+C9+D9+G9+H9+I9+J9+K9</f>
        <v>1657.99</v>
      </c>
    </row>
    <row r="10" spans="1:17" ht="15.75" thickBot="1" x14ac:dyDescent="0.3">
      <c r="A10" s="76" t="s">
        <v>31</v>
      </c>
      <c r="B10" s="70">
        <f>SUM(B6:B9)</f>
        <v>168.67</v>
      </c>
      <c r="C10" s="71">
        <f>SUM(C6:C9)</f>
        <v>3255.25</v>
      </c>
      <c r="D10" s="71">
        <f>SUM(D6:D9)</f>
        <v>779.12</v>
      </c>
      <c r="E10" s="71">
        <f>SUM(E6:E9)</f>
        <v>3270.34</v>
      </c>
      <c r="F10" s="71"/>
      <c r="G10" s="71">
        <f t="shared" ref="G10:L10" si="0">SUM(G6:G9)</f>
        <v>1635.17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274.16000000000003</v>
      </c>
      <c r="L10" s="72">
        <f t="shared" si="0"/>
        <v>6112.37</v>
      </c>
    </row>
    <row r="11" spans="1:17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7" ht="16.5" thickBot="1" x14ac:dyDescent="0.3">
      <c r="A12" s="4" t="s">
        <v>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</row>
    <row r="13" spans="1:17" x14ac:dyDescent="0.25">
      <c r="A13" s="96" t="s">
        <v>78</v>
      </c>
      <c r="B13" s="94"/>
      <c r="C13" s="94"/>
      <c r="D13" s="94"/>
      <c r="E13" s="95" t="s">
        <v>122</v>
      </c>
      <c r="F13" s="95" t="s">
        <v>120</v>
      </c>
      <c r="G13" s="95" t="s">
        <v>121</v>
      </c>
      <c r="H13" s="94"/>
      <c r="I13" s="94"/>
      <c r="J13" s="94"/>
      <c r="K13" s="94"/>
      <c r="L13" s="94"/>
    </row>
    <row r="14" spans="1:17" x14ac:dyDescent="0.25">
      <c r="A14" s="14"/>
      <c r="B14" s="12">
        <v>1059.48</v>
      </c>
      <c r="C14" s="12">
        <v>2707.85</v>
      </c>
      <c r="D14" s="12">
        <v>2558.6</v>
      </c>
      <c r="E14" s="12">
        <v>3049.7</v>
      </c>
      <c r="F14" s="99">
        <f t="shared" ref="F14:F20" si="1">+F$6</f>
        <v>0.5</v>
      </c>
      <c r="G14" s="100">
        <f t="shared" ref="G14:G20" si="2">+E14*F14</f>
        <v>1524.85</v>
      </c>
      <c r="H14" s="12"/>
      <c r="I14" s="12"/>
      <c r="J14" s="12"/>
      <c r="K14" s="12">
        <v>829.9</v>
      </c>
      <c r="L14" s="13">
        <f t="shared" ref="L14:L20" si="3">+B14+C14+D14+G14+H14+I14+J14+K14</f>
        <v>8680.68</v>
      </c>
      <c r="N14" t="s">
        <v>139</v>
      </c>
      <c r="Q14" s="40"/>
    </row>
    <row r="15" spans="1:17" x14ac:dyDescent="0.25">
      <c r="A15" s="14"/>
      <c r="B15" s="15"/>
      <c r="C15" s="15"/>
      <c r="D15" s="15"/>
      <c r="E15" s="15"/>
      <c r="F15" s="99">
        <f t="shared" si="1"/>
        <v>0.5</v>
      </c>
      <c r="G15" s="100">
        <f t="shared" si="2"/>
        <v>0</v>
      </c>
      <c r="H15" s="15"/>
      <c r="I15" s="15"/>
      <c r="J15" s="15"/>
      <c r="K15" s="15"/>
      <c r="L15" s="13">
        <f t="shared" si="3"/>
        <v>0</v>
      </c>
    </row>
    <row r="16" spans="1:17" x14ac:dyDescent="0.25">
      <c r="A16" s="14"/>
      <c r="B16" s="15"/>
      <c r="C16" s="15"/>
      <c r="D16" s="15"/>
      <c r="E16" s="15"/>
      <c r="F16" s="99">
        <f t="shared" si="1"/>
        <v>0.5</v>
      </c>
      <c r="G16" s="100">
        <f t="shared" si="2"/>
        <v>0</v>
      </c>
      <c r="H16" s="15"/>
      <c r="I16" s="15"/>
      <c r="J16" s="15"/>
      <c r="K16" s="15"/>
      <c r="L16" s="13">
        <f t="shared" si="3"/>
        <v>0</v>
      </c>
    </row>
    <row r="17" spans="1:14" x14ac:dyDescent="0.25">
      <c r="A17" s="14"/>
      <c r="B17" s="15"/>
      <c r="C17" s="15"/>
      <c r="D17" s="15"/>
      <c r="E17" s="15"/>
      <c r="F17" s="99">
        <f t="shared" si="1"/>
        <v>0.5</v>
      </c>
      <c r="G17" s="100">
        <f t="shared" si="2"/>
        <v>0</v>
      </c>
      <c r="H17" s="15"/>
      <c r="I17" s="15"/>
      <c r="J17" s="15"/>
      <c r="K17" s="15"/>
      <c r="L17" s="13">
        <f t="shared" si="3"/>
        <v>0</v>
      </c>
    </row>
    <row r="18" spans="1:14" x14ac:dyDescent="0.25">
      <c r="A18" s="14"/>
      <c r="B18" s="15"/>
      <c r="C18" s="15"/>
      <c r="D18" s="15"/>
      <c r="E18" s="15"/>
      <c r="F18" s="99">
        <f t="shared" si="1"/>
        <v>0.5</v>
      </c>
      <c r="G18" s="100">
        <f t="shared" si="2"/>
        <v>0</v>
      </c>
      <c r="H18" s="15"/>
      <c r="I18" s="15"/>
      <c r="J18" s="15"/>
      <c r="K18" s="15"/>
      <c r="L18" s="13">
        <f t="shared" si="3"/>
        <v>0</v>
      </c>
    </row>
    <row r="19" spans="1:14" x14ac:dyDescent="0.25">
      <c r="A19" s="14"/>
      <c r="B19" s="15"/>
      <c r="C19" s="15"/>
      <c r="D19" s="15"/>
      <c r="E19" s="15"/>
      <c r="F19" s="99">
        <f t="shared" si="1"/>
        <v>0.5</v>
      </c>
      <c r="G19" s="100">
        <f t="shared" si="2"/>
        <v>0</v>
      </c>
      <c r="H19" s="15"/>
      <c r="I19" s="15"/>
      <c r="J19" s="15"/>
      <c r="K19" s="15"/>
      <c r="L19" s="13">
        <f t="shared" si="3"/>
        <v>0</v>
      </c>
    </row>
    <row r="20" spans="1:14" x14ac:dyDescent="0.25">
      <c r="A20" s="75"/>
      <c r="B20" s="17"/>
      <c r="C20" s="17"/>
      <c r="D20" s="17"/>
      <c r="E20" s="17"/>
      <c r="F20" s="99">
        <f t="shared" si="1"/>
        <v>0.5</v>
      </c>
      <c r="G20" s="100">
        <f t="shared" si="2"/>
        <v>0</v>
      </c>
      <c r="H20" s="17"/>
      <c r="I20" s="17"/>
      <c r="J20" s="17"/>
      <c r="K20" s="17"/>
      <c r="L20" s="13">
        <f t="shared" si="3"/>
        <v>0</v>
      </c>
    </row>
    <row r="21" spans="1:14" ht="15.75" thickBot="1" x14ac:dyDescent="0.3">
      <c r="A21" s="56" t="s">
        <v>125</v>
      </c>
      <c r="B21" s="37"/>
      <c r="C21" s="105"/>
      <c r="D21" s="105"/>
      <c r="E21" s="105"/>
      <c r="F21" s="106"/>
      <c r="G21" s="107"/>
      <c r="H21" s="105"/>
      <c r="I21" s="105"/>
      <c r="J21" s="105"/>
      <c r="K21" s="15">
        <v>1034.31</v>
      </c>
      <c r="L21" s="13">
        <f>-K21</f>
        <v>-1034.31</v>
      </c>
    </row>
    <row r="22" spans="1:14" ht="15.75" thickBot="1" x14ac:dyDescent="0.3">
      <c r="A22" s="76" t="s">
        <v>93</v>
      </c>
      <c r="B22" s="70">
        <f>SUM(B13:B20)</f>
        <v>1059.48</v>
      </c>
      <c r="C22" s="71">
        <f>SUM(C13:C20)</f>
        <v>2707.85</v>
      </c>
      <c r="D22" s="71">
        <f>SUM(D13:D20)</f>
        <v>2558.6</v>
      </c>
      <c r="E22" s="71">
        <f>SUM(E13:E20)</f>
        <v>3049.7</v>
      </c>
      <c r="F22" s="71"/>
      <c r="G22" s="71">
        <f>SUM(G14:G20)</f>
        <v>1524.85</v>
      </c>
      <c r="H22" s="71">
        <f>SUM(H13:H20)</f>
        <v>0</v>
      </c>
      <c r="I22" s="71">
        <f>SUM(I13:I20)</f>
        <v>0</v>
      </c>
      <c r="J22" s="71">
        <f>SUM(J13:J20)</f>
        <v>0</v>
      </c>
      <c r="K22" s="71">
        <f>SUM(K13:K21)</f>
        <v>1864.21</v>
      </c>
      <c r="L22" s="72">
        <f>SUM(L14:L21)</f>
        <v>7646.3700000000008</v>
      </c>
    </row>
    <row r="23" spans="1:14" ht="15.75" thickBot="1" x14ac:dyDescent="0.3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4" ht="15.75" thickBot="1" x14ac:dyDescent="0.3">
      <c r="A24" s="97" t="s">
        <v>92</v>
      </c>
      <c r="B24" s="94"/>
      <c r="C24" s="94"/>
      <c r="D24" s="94"/>
      <c r="E24" s="95" t="s">
        <v>122</v>
      </c>
      <c r="F24" s="95" t="s">
        <v>120</v>
      </c>
      <c r="G24" s="95" t="s">
        <v>121</v>
      </c>
      <c r="H24" s="94"/>
      <c r="I24" s="94"/>
      <c r="J24" s="94"/>
      <c r="K24" s="94"/>
      <c r="L24" s="94"/>
      <c r="N24" s="32" t="s">
        <v>85</v>
      </c>
    </row>
    <row r="25" spans="1:14" x14ac:dyDescent="0.25">
      <c r="A25" s="14" t="s">
        <v>0</v>
      </c>
      <c r="B25" s="98"/>
      <c r="C25" s="12"/>
      <c r="D25" s="12"/>
      <c r="E25" s="12"/>
      <c r="F25" s="99">
        <f t="shared" ref="F25:F43" si="4">+F$6</f>
        <v>0.5</v>
      </c>
      <c r="G25" s="100">
        <f t="shared" ref="G25:G43" si="5">+E25*F25</f>
        <v>0</v>
      </c>
      <c r="H25" s="12"/>
      <c r="I25" s="12"/>
      <c r="J25" s="12"/>
      <c r="K25" s="12"/>
      <c r="L25" s="13">
        <f t="shared" ref="L25:L43" si="6">+B25+C25+D25+G25+H25+I25+J25+K25</f>
        <v>0</v>
      </c>
      <c r="N25" s="45"/>
    </row>
    <row r="26" spans="1:14" x14ac:dyDescent="0.25">
      <c r="A26" s="14" t="s">
        <v>17</v>
      </c>
      <c r="B26" s="48"/>
      <c r="C26" s="15"/>
      <c r="D26" s="15"/>
      <c r="E26" s="15"/>
      <c r="F26" s="99">
        <f t="shared" si="4"/>
        <v>0.5</v>
      </c>
      <c r="G26" s="100">
        <f t="shared" si="5"/>
        <v>0</v>
      </c>
      <c r="H26" s="15"/>
      <c r="I26" s="15"/>
      <c r="J26" s="15"/>
      <c r="K26" s="15"/>
      <c r="L26" s="13">
        <f t="shared" si="6"/>
        <v>0</v>
      </c>
      <c r="N26" s="46"/>
    </row>
    <row r="27" spans="1:14" x14ac:dyDescent="0.25">
      <c r="A27" s="14" t="s">
        <v>1</v>
      </c>
      <c r="B27" s="48"/>
      <c r="C27" s="15"/>
      <c r="D27" s="15"/>
      <c r="E27" s="15"/>
      <c r="F27" s="99">
        <f t="shared" si="4"/>
        <v>0.5</v>
      </c>
      <c r="G27" s="100">
        <f t="shared" si="5"/>
        <v>0</v>
      </c>
      <c r="H27" s="15"/>
      <c r="I27" s="15"/>
      <c r="J27" s="15"/>
      <c r="K27" s="15"/>
      <c r="L27" s="13">
        <f t="shared" si="6"/>
        <v>0</v>
      </c>
      <c r="N27" s="46"/>
    </row>
    <row r="28" spans="1:14" x14ac:dyDescent="0.25">
      <c r="A28" s="14" t="s">
        <v>2</v>
      </c>
      <c r="B28" s="48"/>
      <c r="C28" s="15"/>
      <c r="D28" s="15"/>
      <c r="E28" s="15"/>
      <c r="F28" s="99">
        <f t="shared" si="4"/>
        <v>0.5</v>
      </c>
      <c r="G28" s="100">
        <f t="shared" si="5"/>
        <v>0</v>
      </c>
      <c r="H28" s="15"/>
      <c r="I28" s="15"/>
      <c r="J28" s="15"/>
      <c r="K28" s="15"/>
      <c r="L28" s="13">
        <f t="shared" si="6"/>
        <v>0</v>
      </c>
      <c r="N28" s="46"/>
    </row>
    <row r="29" spans="1:14" x14ac:dyDescent="0.25">
      <c r="A29" s="14" t="s">
        <v>3</v>
      </c>
      <c r="B29" s="48"/>
      <c r="C29" s="15"/>
      <c r="D29" s="15"/>
      <c r="E29" s="15"/>
      <c r="F29" s="99">
        <f t="shared" si="4"/>
        <v>0.5</v>
      </c>
      <c r="G29" s="100">
        <f t="shared" si="5"/>
        <v>0</v>
      </c>
      <c r="H29" s="15"/>
      <c r="I29" s="15"/>
      <c r="J29" s="15"/>
      <c r="K29" s="15"/>
      <c r="L29" s="13">
        <f t="shared" si="6"/>
        <v>0</v>
      </c>
      <c r="N29" s="46"/>
    </row>
    <row r="30" spans="1:14" x14ac:dyDescent="0.25">
      <c r="A30" s="14" t="s">
        <v>4</v>
      </c>
      <c r="B30" s="48"/>
      <c r="C30" s="15"/>
      <c r="D30" s="15"/>
      <c r="E30" s="15"/>
      <c r="F30" s="99">
        <f t="shared" si="4"/>
        <v>0.5</v>
      </c>
      <c r="G30" s="100">
        <f t="shared" si="5"/>
        <v>0</v>
      </c>
      <c r="H30" s="15"/>
      <c r="I30" s="15"/>
      <c r="J30" s="15"/>
      <c r="K30" s="15"/>
      <c r="L30" s="13">
        <f t="shared" si="6"/>
        <v>0</v>
      </c>
      <c r="N30" s="46"/>
    </row>
    <row r="31" spans="1:14" x14ac:dyDescent="0.25">
      <c r="A31" s="14" t="s">
        <v>18</v>
      </c>
      <c r="B31" s="49"/>
      <c r="C31" s="17"/>
      <c r="D31" s="17"/>
      <c r="E31" s="17"/>
      <c r="F31" s="99">
        <f t="shared" si="4"/>
        <v>0.5</v>
      </c>
      <c r="G31" s="100">
        <f t="shared" si="5"/>
        <v>0</v>
      </c>
      <c r="H31" s="17"/>
      <c r="I31" s="17"/>
      <c r="J31" s="17"/>
      <c r="K31" s="17"/>
      <c r="L31" s="13">
        <f t="shared" si="6"/>
        <v>0</v>
      </c>
      <c r="N31" s="46"/>
    </row>
    <row r="32" spans="1:14" x14ac:dyDescent="0.25">
      <c r="A32" s="14" t="s">
        <v>19</v>
      </c>
      <c r="B32" s="49"/>
      <c r="C32" s="17"/>
      <c r="D32" s="17"/>
      <c r="E32" s="17"/>
      <c r="F32" s="99">
        <f t="shared" si="4"/>
        <v>0.5</v>
      </c>
      <c r="G32" s="100">
        <f t="shared" si="5"/>
        <v>0</v>
      </c>
      <c r="H32" s="17"/>
      <c r="I32" s="17"/>
      <c r="J32" s="17"/>
      <c r="K32" s="17"/>
      <c r="L32" s="13">
        <f t="shared" si="6"/>
        <v>0</v>
      </c>
      <c r="N32" s="46"/>
    </row>
    <row r="33" spans="1:14" x14ac:dyDescent="0.25">
      <c r="A33" s="14" t="s">
        <v>20</v>
      </c>
      <c r="B33" s="49"/>
      <c r="C33" s="17"/>
      <c r="D33" s="17"/>
      <c r="E33" s="17"/>
      <c r="F33" s="99">
        <f t="shared" si="4"/>
        <v>0.5</v>
      </c>
      <c r="G33" s="100">
        <f t="shared" si="5"/>
        <v>0</v>
      </c>
      <c r="H33" s="17"/>
      <c r="I33" s="17"/>
      <c r="J33" s="17"/>
      <c r="K33" s="17"/>
      <c r="L33" s="13">
        <f t="shared" si="6"/>
        <v>0</v>
      </c>
      <c r="N33" s="46"/>
    </row>
    <row r="34" spans="1:14" x14ac:dyDescent="0.25">
      <c r="A34" s="14" t="s">
        <v>21</v>
      </c>
      <c r="B34" s="49"/>
      <c r="C34" s="17"/>
      <c r="D34" s="17"/>
      <c r="E34" s="17"/>
      <c r="F34" s="99">
        <f t="shared" si="4"/>
        <v>0.5</v>
      </c>
      <c r="G34" s="100">
        <f t="shared" si="5"/>
        <v>0</v>
      </c>
      <c r="H34" s="17"/>
      <c r="I34" s="17"/>
      <c r="J34" s="17"/>
      <c r="K34" s="17"/>
      <c r="L34" s="13">
        <f t="shared" si="6"/>
        <v>0</v>
      </c>
      <c r="N34" s="45"/>
    </row>
    <row r="35" spans="1:14" x14ac:dyDescent="0.25">
      <c r="A35" s="14" t="s">
        <v>22</v>
      </c>
      <c r="B35" s="49"/>
      <c r="C35" s="17"/>
      <c r="D35" s="17"/>
      <c r="E35" s="17"/>
      <c r="F35" s="99">
        <f t="shared" si="4"/>
        <v>0.5</v>
      </c>
      <c r="G35" s="100">
        <f t="shared" si="5"/>
        <v>0</v>
      </c>
      <c r="H35" s="17"/>
      <c r="I35" s="17"/>
      <c r="J35" s="17"/>
      <c r="K35" s="17"/>
      <c r="L35" s="13">
        <f t="shared" si="6"/>
        <v>0</v>
      </c>
      <c r="N35" s="46"/>
    </row>
    <row r="36" spans="1:14" x14ac:dyDescent="0.25">
      <c r="A36" s="14" t="s">
        <v>23</v>
      </c>
      <c r="B36" s="49"/>
      <c r="C36" s="17"/>
      <c r="D36" s="17"/>
      <c r="E36" s="17"/>
      <c r="F36" s="99">
        <f t="shared" si="4"/>
        <v>0.5</v>
      </c>
      <c r="G36" s="100">
        <f t="shared" si="5"/>
        <v>0</v>
      </c>
      <c r="H36" s="17"/>
      <c r="I36" s="17"/>
      <c r="J36" s="17"/>
      <c r="K36" s="17"/>
      <c r="L36" s="13">
        <f t="shared" si="6"/>
        <v>0</v>
      </c>
      <c r="N36" s="46"/>
    </row>
    <row r="37" spans="1:14" x14ac:dyDescent="0.25">
      <c r="A37" s="14" t="s">
        <v>24</v>
      </c>
      <c r="B37" s="49"/>
      <c r="C37" s="17"/>
      <c r="D37" s="17"/>
      <c r="E37" s="17"/>
      <c r="F37" s="99">
        <f t="shared" si="4"/>
        <v>0.5</v>
      </c>
      <c r="G37" s="100">
        <f t="shared" si="5"/>
        <v>0</v>
      </c>
      <c r="H37" s="17"/>
      <c r="I37" s="17"/>
      <c r="J37" s="17"/>
      <c r="K37" s="17"/>
      <c r="L37" s="13">
        <f t="shared" si="6"/>
        <v>0</v>
      </c>
      <c r="N37" s="46"/>
    </row>
    <row r="38" spans="1:14" x14ac:dyDescent="0.25">
      <c r="A38" s="14" t="s">
        <v>25</v>
      </c>
      <c r="B38" s="49"/>
      <c r="C38" s="17"/>
      <c r="D38" s="17"/>
      <c r="E38" s="17"/>
      <c r="F38" s="99">
        <f t="shared" si="4"/>
        <v>0.5</v>
      </c>
      <c r="G38" s="100">
        <f t="shared" si="5"/>
        <v>0</v>
      </c>
      <c r="H38" s="17"/>
      <c r="I38" s="17"/>
      <c r="J38" s="17"/>
      <c r="K38" s="17"/>
      <c r="L38" s="13">
        <f t="shared" si="6"/>
        <v>0</v>
      </c>
      <c r="N38" s="46"/>
    </row>
    <row r="39" spans="1:14" x14ac:dyDescent="0.25">
      <c r="A39" s="14" t="s">
        <v>26</v>
      </c>
      <c r="B39" s="49"/>
      <c r="C39" s="17"/>
      <c r="D39" s="17"/>
      <c r="E39" s="17"/>
      <c r="F39" s="99">
        <f t="shared" si="4"/>
        <v>0.5</v>
      </c>
      <c r="G39" s="100">
        <f t="shared" si="5"/>
        <v>0</v>
      </c>
      <c r="H39" s="17"/>
      <c r="I39" s="17"/>
      <c r="J39" s="17"/>
      <c r="K39" s="17"/>
      <c r="L39" s="13">
        <f t="shared" si="6"/>
        <v>0</v>
      </c>
      <c r="N39" s="46"/>
    </row>
    <row r="40" spans="1:14" x14ac:dyDescent="0.25">
      <c r="A40" s="14" t="s">
        <v>27</v>
      </c>
      <c r="B40" s="49"/>
      <c r="C40" s="17"/>
      <c r="D40" s="17"/>
      <c r="E40" s="17"/>
      <c r="F40" s="99">
        <f t="shared" si="4"/>
        <v>0.5</v>
      </c>
      <c r="G40" s="100">
        <f t="shared" si="5"/>
        <v>0</v>
      </c>
      <c r="H40" s="17"/>
      <c r="I40" s="17"/>
      <c r="J40" s="17"/>
      <c r="K40" s="17"/>
      <c r="L40" s="13">
        <f t="shared" si="6"/>
        <v>0</v>
      </c>
      <c r="N40" s="46"/>
    </row>
    <row r="41" spans="1:14" x14ac:dyDescent="0.25">
      <c r="A41" s="14" t="s">
        <v>28</v>
      </c>
      <c r="B41" s="49"/>
      <c r="C41" s="17"/>
      <c r="D41" s="17"/>
      <c r="E41" s="17"/>
      <c r="F41" s="99">
        <f t="shared" si="4"/>
        <v>0.5</v>
      </c>
      <c r="G41" s="100">
        <f t="shared" si="5"/>
        <v>0</v>
      </c>
      <c r="H41" s="17"/>
      <c r="I41" s="17"/>
      <c r="J41" s="17"/>
      <c r="K41" s="17"/>
      <c r="L41" s="13">
        <f t="shared" si="6"/>
        <v>0</v>
      </c>
      <c r="N41" s="46"/>
    </row>
    <row r="42" spans="1:14" x14ac:dyDescent="0.25">
      <c r="A42" s="14" t="s">
        <v>29</v>
      </c>
      <c r="B42" s="49"/>
      <c r="C42" s="17"/>
      <c r="D42" s="17"/>
      <c r="E42" s="17"/>
      <c r="F42" s="99">
        <f t="shared" si="4"/>
        <v>0.5</v>
      </c>
      <c r="G42" s="100">
        <f t="shared" si="5"/>
        <v>0</v>
      </c>
      <c r="H42" s="17"/>
      <c r="I42" s="17"/>
      <c r="J42" s="17"/>
      <c r="K42" s="17"/>
      <c r="L42" s="13">
        <f t="shared" si="6"/>
        <v>0</v>
      </c>
      <c r="N42" s="46"/>
    </row>
    <row r="43" spans="1:14" x14ac:dyDescent="0.25">
      <c r="A43" s="14" t="s">
        <v>30</v>
      </c>
      <c r="B43" s="48"/>
      <c r="C43" s="15"/>
      <c r="D43" s="15"/>
      <c r="E43" s="15"/>
      <c r="F43" s="99">
        <f t="shared" si="4"/>
        <v>0.5</v>
      </c>
      <c r="G43" s="100">
        <f t="shared" si="5"/>
        <v>0</v>
      </c>
      <c r="H43" s="15"/>
      <c r="I43" s="15"/>
      <c r="J43" s="15"/>
      <c r="K43" s="15"/>
      <c r="L43" s="13">
        <f t="shared" si="6"/>
        <v>0</v>
      </c>
      <c r="N43" s="47"/>
    </row>
    <row r="44" spans="1:14" ht="15.75" thickBot="1" x14ac:dyDescent="0.3">
      <c r="A44" s="77" t="s">
        <v>102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0</v>
      </c>
      <c r="N44" s="38">
        <f>SUM(N25:N43)</f>
        <v>0</v>
      </c>
    </row>
    <row r="45" spans="1:14" ht="15.75" thickBot="1" x14ac:dyDescent="0.3">
      <c r="A45" s="76" t="s">
        <v>32</v>
      </c>
      <c r="B45" s="3">
        <f t="shared" ref="B45:J45" si="7">SUM(B25:B43)</f>
        <v>0</v>
      </c>
      <c r="C45" s="3">
        <f t="shared" si="7"/>
        <v>0</v>
      </c>
      <c r="D45" s="3">
        <f t="shared" si="7"/>
        <v>0</v>
      </c>
      <c r="E45" s="3">
        <f t="shared" si="7"/>
        <v>0</v>
      </c>
      <c r="F45" s="3"/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>SUM(K25:K44)</f>
        <v>0</v>
      </c>
      <c r="L45" s="44">
        <f>SUM(L25:L44)</f>
        <v>0</v>
      </c>
    </row>
    <row r="46" spans="1:14" ht="15.75" thickBot="1" x14ac:dyDescent="0.3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.5" thickBot="1" x14ac:dyDescent="0.3">
      <c r="A47" s="78" t="s">
        <v>91</v>
      </c>
      <c r="B47" s="79">
        <f>+B10+B22+B45</f>
        <v>1228.1500000000001</v>
      </c>
      <c r="C47" s="80">
        <f>+C10+C22+C45</f>
        <v>5963.1</v>
      </c>
      <c r="D47" s="80">
        <f>+D10+D22+D45</f>
        <v>3337.72</v>
      </c>
      <c r="E47" s="80">
        <f>+E10+E22+E45</f>
        <v>6320.04</v>
      </c>
      <c r="F47" s="80"/>
      <c r="G47" s="80">
        <f t="shared" ref="G47:L47" si="8">+G10+G22+G45</f>
        <v>3160.02</v>
      </c>
      <c r="H47" s="80">
        <f t="shared" si="8"/>
        <v>0</v>
      </c>
      <c r="I47" s="80">
        <f t="shared" si="8"/>
        <v>0</v>
      </c>
      <c r="J47" s="80">
        <f t="shared" si="8"/>
        <v>0</v>
      </c>
      <c r="K47" s="80">
        <f t="shared" si="8"/>
        <v>2138.37</v>
      </c>
      <c r="L47" s="81">
        <f t="shared" si="8"/>
        <v>13758.740000000002</v>
      </c>
    </row>
    <row r="48" spans="1: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 x14ac:dyDescent="0.25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 x14ac:dyDescent="0.25">
      <c r="A163" s="8"/>
      <c r="B163" s="8"/>
      <c r="C163" s="8"/>
      <c r="D163" s="141"/>
      <c r="E163" s="142"/>
      <c r="F163" s="142"/>
      <c r="G163" s="142"/>
      <c r="H163" s="142"/>
      <c r="I163" s="142"/>
      <c r="J163" s="8"/>
      <c r="K163" s="8"/>
      <c r="L163" s="8"/>
    </row>
    <row r="164" spans="1:12" x14ac:dyDescent="0.25">
      <c r="A164" s="8"/>
      <c r="B164" s="8"/>
      <c r="C164" s="8"/>
      <c r="D164" s="141"/>
      <c r="E164" s="142"/>
      <c r="F164" s="142"/>
      <c r="G164" s="142"/>
      <c r="H164" s="142"/>
      <c r="I164" s="142"/>
      <c r="J164" s="8"/>
      <c r="K164" s="8"/>
      <c r="L164" s="8"/>
    </row>
    <row r="165" spans="1:12" x14ac:dyDescent="0.25">
      <c r="A165" s="8"/>
      <c r="B165" s="8"/>
      <c r="C165" s="8"/>
      <c r="D165" s="141"/>
      <c r="E165" s="142"/>
      <c r="F165" s="142"/>
      <c r="G165" s="142"/>
      <c r="H165" s="142"/>
      <c r="I165" s="142"/>
      <c r="J165" s="8"/>
      <c r="K165" s="8"/>
      <c r="L165" s="8"/>
    </row>
    <row r="166" spans="1:12" x14ac:dyDescent="0.25">
      <c r="A166" s="8"/>
      <c r="B166" s="8"/>
      <c r="C166" s="8"/>
      <c r="D166" s="141"/>
      <c r="E166" s="142"/>
      <c r="F166" s="142"/>
      <c r="G166" s="142"/>
      <c r="H166" s="142"/>
      <c r="I166" s="142"/>
      <c r="J166" s="8"/>
      <c r="K166" s="8"/>
      <c r="L166" s="8"/>
    </row>
    <row r="167" spans="1:12" x14ac:dyDescent="0.25">
      <c r="A167" s="8"/>
      <c r="B167" s="8"/>
      <c r="C167" s="8"/>
      <c r="D167" s="141"/>
      <c r="E167" s="142"/>
      <c r="F167" s="142"/>
      <c r="G167" s="142"/>
      <c r="H167" s="142"/>
      <c r="I167" s="142"/>
      <c r="J167" s="8"/>
      <c r="K167" s="8"/>
      <c r="L167" s="8"/>
    </row>
    <row r="168" spans="1:12" x14ac:dyDescent="0.25">
      <c r="A168" s="8"/>
      <c r="B168" s="8"/>
      <c r="C168" s="8"/>
      <c r="D168" s="141"/>
      <c r="E168" s="142"/>
      <c r="F168" s="142"/>
      <c r="G168" s="142"/>
      <c r="H168" s="142"/>
      <c r="I168" s="142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</row>
    <row r="172" spans="1:12" x14ac:dyDescent="0.25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G21" sqref="G21"/>
    </sheetView>
  </sheetViews>
  <sheetFormatPr defaultRowHeight="15" x14ac:dyDescent="0.25"/>
  <cols>
    <col min="1" max="1" width="47.5703125" customWidth="1"/>
    <col min="2" max="2" width="17.5703125" customWidth="1"/>
    <col min="3" max="3" width="16.7109375" customWidth="1"/>
    <col min="4" max="4" width="16.28515625" customWidth="1"/>
    <col min="5" max="5" width="15.7109375" customWidth="1"/>
    <col min="6" max="6" width="15.140625" customWidth="1"/>
    <col min="7" max="7" width="16.140625" customWidth="1"/>
  </cols>
  <sheetData>
    <row r="1" spans="1:9" ht="27" thickBot="1" x14ac:dyDescent="0.45">
      <c r="A1" s="133" t="s">
        <v>37</v>
      </c>
      <c r="B1" s="143"/>
      <c r="C1" s="143"/>
      <c r="D1" s="143"/>
      <c r="E1" s="143"/>
      <c r="F1" s="143"/>
      <c r="G1" s="144"/>
    </row>
    <row r="2" spans="1:9" ht="15.75" thickBot="1" x14ac:dyDescent="0.3">
      <c r="A2" s="8"/>
      <c r="B2" s="8"/>
      <c r="C2" s="8"/>
      <c r="D2" s="8"/>
      <c r="E2" s="8"/>
      <c r="F2" s="8"/>
      <c r="G2" s="8"/>
    </row>
    <row r="3" spans="1:9" ht="30" customHeight="1" x14ac:dyDescent="0.25">
      <c r="A3" s="8"/>
      <c r="B3" s="67" t="s">
        <v>87</v>
      </c>
      <c r="C3" s="67" t="s">
        <v>88</v>
      </c>
      <c r="D3" s="67" t="s">
        <v>89</v>
      </c>
      <c r="E3" s="67" t="s">
        <v>90</v>
      </c>
      <c r="F3" s="67" t="s">
        <v>112</v>
      </c>
      <c r="G3" s="67" t="s">
        <v>16</v>
      </c>
    </row>
    <row r="4" spans="1:9" ht="15" customHeight="1" x14ac:dyDescent="0.25">
      <c r="A4" s="10" t="s">
        <v>94</v>
      </c>
      <c r="B4" s="18"/>
      <c r="C4" s="18"/>
      <c r="D4" s="18"/>
      <c r="E4" s="18"/>
      <c r="F4" s="18"/>
      <c r="G4" s="18"/>
    </row>
    <row r="5" spans="1:9" x14ac:dyDescent="0.25">
      <c r="A5" s="14" t="s">
        <v>35</v>
      </c>
      <c r="B5" s="15">
        <v>0</v>
      </c>
      <c r="C5" s="115">
        <v>200</v>
      </c>
      <c r="D5" s="15"/>
      <c r="E5" s="15">
        <v>0</v>
      </c>
      <c r="F5" s="15"/>
      <c r="G5" s="16">
        <f>SUM(B5:F5)</f>
        <v>200</v>
      </c>
      <c r="I5" s="117" t="s">
        <v>138</v>
      </c>
    </row>
    <row r="6" spans="1:9" x14ac:dyDescent="0.25">
      <c r="A6" s="14" t="s">
        <v>36</v>
      </c>
      <c r="B6" s="15"/>
      <c r="C6" s="15">
        <v>0</v>
      </c>
      <c r="D6" s="15"/>
      <c r="E6" s="15">
        <v>0</v>
      </c>
      <c r="F6" s="15"/>
      <c r="G6" s="16">
        <f>SUM(B6:F6)</f>
        <v>0</v>
      </c>
      <c r="I6" s="118" t="s">
        <v>141</v>
      </c>
    </row>
    <row r="7" spans="1:9" x14ac:dyDescent="0.25">
      <c r="A7" s="83" t="s">
        <v>116</v>
      </c>
      <c r="B7" s="2">
        <f t="shared" ref="B7:G7" si="0">SUM(B5:B6)</f>
        <v>0</v>
      </c>
      <c r="C7" s="2">
        <f t="shared" si="0"/>
        <v>200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200</v>
      </c>
    </row>
    <row r="8" spans="1:9" x14ac:dyDescent="0.25">
      <c r="A8" s="8"/>
      <c r="B8" s="8"/>
      <c r="C8" s="8"/>
      <c r="D8" s="8"/>
      <c r="E8" s="8"/>
      <c r="F8" s="8"/>
      <c r="G8" s="8"/>
    </row>
    <row r="9" spans="1:9" x14ac:dyDescent="0.25">
      <c r="A9" s="9" t="s">
        <v>79</v>
      </c>
      <c r="B9" s="18"/>
      <c r="C9" s="18"/>
      <c r="D9" s="18"/>
      <c r="E9" s="18"/>
      <c r="F9" s="18"/>
      <c r="G9" s="18"/>
    </row>
    <row r="10" spans="1:9" x14ac:dyDescent="0.25">
      <c r="A10" s="14" t="s">
        <v>35</v>
      </c>
      <c r="B10" s="15"/>
      <c r="C10" s="15"/>
      <c r="D10" s="15"/>
      <c r="E10" s="15">
        <v>0</v>
      </c>
      <c r="F10" s="15"/>
      <c r="G10" s="16">
        <f>SUM(B10:F10)</f>
        <v>0</v>
      </c>
    </row>
    <row r="11" spans="1:9" x14ac:dyDescent="0.25">
      <c r="A11" s="14" t="s">
        <v>36</v>
      </c>
      <c r="B11" s="15"/>
      <c r="C11" s="15"/>
      <c r="D11" s="15"/>
      <c r="E11" s="115">
        <v>300</v>
      </c>
      <c r="F11" s="15"/>
      <c r="G11" s="16">
        <f>SUM(B11:F11)</f>
        <v>300</v>
      </c>
      <c r="I11" s="118" t="s">
        <v>144</v>
      </c>
    </row>
    <row r="12" spans="1:9" x14ac:dyDescent="0.25">
      <c r="A12" s="14" t="s">
        <v>123</v>
      </c>
      <c r="B12" s="15"/>
      <c r="C12" s="15"/>
      <c r="D12" s="15"/>
      <c r="E12" s="15">
        <f>+CG!E47-CG!G47</f>
        <v>3160.02</v>
      </c>
      <c r="F12" s="15"/>
      <c r="G12" s="16">
        <f>SUM(B12:F12)</f>
        <v>3160.02</v>
      </c>
    </row>
    <row r="13" spans="1:9" x14ac:dyDescent="0.25">
      <c r="A13" s="83" t="s">
        <v>117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3460.02</v>
      </c>
      <c r="F13" s="2">
        <f>SUM(F10:F11)</f>
        <v>0</v>
      </c>
      <c r="G13" s="2">
        <f>SUM(G10:G12)</f>
        <v>3460.02</v>
      </c>
    </row>
    <row r="14" spans="1:9" x14ac:dyDescent="0.25">
      <c r="A14" s="8"/>
      <c r="B14" s="8"/>
      <c r="C14" s="8"/>
      <c r="D14" s="8"/>
      <c r="E14" s="8"/>
      <c r="F14" s="8"/>
      <c r="G14" s="8"/>
    </row>
    <row r="15" spans="1:9" x14ac:dyDescent="0.25">
      <c r="A15" s="9" t="s">
        <v>73</v>
      </c>
      <c r="B15" s="18"/>
      <c r="C15" s="18"/>
      <c r="D15" s="18"/>
      <c r="E15" s="18"/>
      <c r="F15" s="18"/>
      <c r="G15" s="18"/>
    </row>
    <row r="16" spans="1:9" x14ac:dyDescent="0.25">
      <c r="A16" s="14" t="s">
        <v>35</v>
      </c>
      <c r="B16" s="15"/>
      <c r="C16" s="15"/>
      <c r="D16" s="15"/>
      <c r="E16" s="15"/>
      <c r="F16" s="15"/>
      <c r="G16" s="16">
        <f>SUM(B16:F16)</f>
        <v>0</v>
      </c>
    </row>
    <row r="17" spans="1:9" x14ac:dyDescent="0.25">
      <c r="A17" s="14" t="s">
        <v>36</v>
      </c>
      <c r="B17" s="15"/>
      <c r="C17" s="15"/>
      <c r="D17" s="15"/>
      <c r="E17" s="15"/>
      <c r="F17" s="15"/>
      <c r="G17" s="16">
        <f>SUM(B17:F17)</f>
        <v>0</v>
      </c>
    </row>
    <row r="18" spans="1:9" s="118" customFormat="1" x14ac:dyDescent="0.25">
      <c r="A18" s="131" t="s">
        <v>98</v>
      </c>
      <c r="B18" s="145"/>
      <c r="C18" s="146"/>
      <c r="D18" s="146"/>
      <c r="E18" s="147"/>
      <c r="F18" s="129"/>
      <c r="G18" s="130">
        <f>+F18</f>
        <v>0</v>
      </c>
    </row>
    <row r="19" spans="1:9" x14ac:dyDescent="0.25">
      <c r="A19" s="14" t="s">
        <v>114</v>
      </c>
      <c r="B19" s="148"/>
      <c r="C19" s="149"/>
      <c r="D19" s="149"/>
      <c r="E19" s="150"/>
      <c r="F19" s="15"/>
      <c r="G19" s="115">
        <v>2000</v>
      </c>
      <c r="I19" s="118" t="s">
        <v>140</v>
      </c>
    </row>
    <row r="20" spans="1:9" s="118" customFormat="1" x14ac:dyDescent="0.25">
      <c r="A20" s="128" t="s">
        <v>149</v>
      </c>
      <c r="B20" s="148"/>
      <c r="C20" s="149"/>
      <c r="D20" s="149"/>
      <c r="E20" s="150"/>
      <c r="F20" s="129"/>
      <c r="G20" s="130">
        <v>-976.8</v>
      </c>
    </row>
    <row r="21" spans="1:9" x14ac:dyDescent="0.25">
      <c r="A21" s="43" t="s">
        <v>99</v>
      </c>
      <c r="B21" s="151"/>
      <c r="C21" s="152"/>
      <c r="D21" s="152"/>
      <c r="E21" s="153"/>
      <c r="F21" s="36"/>
      <c r="G21" s="16">
        <f>+F21</f>
        <v>0</v>
      </c>
    </row>
    <row r="22" spans="1:9" x14ac:dyDescent="0.25">
      <c r="A22" s="83" t="s">
        <v>118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0</v>
      </c>
      <c r="G22" s="2">
        <f>SUM(G16:G21)</f>
        <v>1023.2</v>
      </c>
    </row>
    <row r="23" spans="1:9" ht="15.75" thickBot="1" x14ac:dyDescent="0.3">
      <c r="A23" s="8"/>
      <c r="B23" s="8"/>
      <c r="C23" s="8"/>
      <c r="D23" s="8"/>
      <c r="E23" s="8"/>
      <c r="F23" s="8"/>
      <c r="G23" s="8"/>
    </row>
    <row r="24" spans="1:9" ht="16.5" thickBot="1" x14ac:dyDescent="0.3">
      <c r="A24" s="82" t="s">
        <v>34</v>
      </c>
      <c r="B24" s="68">
        <f t="shared" ref="B24:G24" si="1">+B7+B13+B22</f>
        <v>0</v>
      </c>
      <c r="C24" s="68">
        <f t="shared" si="1"/>
        <v>200</v>
      </c>
      <c r="D24" s="68">
        <f t="shared" si="1"/>
        <v>0</v>
      </c>
      <c r="E24" s="68">
        <f t="shared" si="1"/>
        <v>3460.02</v>
      </c>
      <c r="F24" s="68">
        <f t="shared" si="1"/>
        <v>0</v>
      </c>
      <c r="G24" s="68">
        <f t="shared" si="1"/>
        <v>4683.22</v>
      </c>
    </row>
    <row r="25" spans="1:9" x14ac:dyDescent="0.25">
      <c r="A25" s="43"/>
      <c r="B25" s="41"/>
      <c r="C25" s="42"/>
      <c r="D25" s="42"/>
      <c r="E25" s="42">
        <f>+CG!E49</f>
        <v>0</v>
      </c>
      <c r="F25" s="36"/>
      <c r="G25" s="40"/>
    </row>
    <row r="26" spans="1:9" x14ac:dyDescent="0.25">
      <c r="E26" s="40"/>
    </row>
  </sheetData>
  <mergeCells count="2">
    <mergeCell ref="A1:G1"/>
    <mergeCell ref="B18:E21"/>
  </mergeCell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31" sqref="B31:B37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56" t="s">
        <v>84</v>
      </c>
      <c r="B1" s="157"/>
    </row>
    <row r="2" spans="1:2" ht="15.75" thickBot="1" x14ac:dyDescent="0.3">
      <c r="A2" s="8"/>
      <c r="B2" s="7"/>
    </row>
    <row r="3" spans="1:2" ht="15.75" thickBot="1" x14ac:dyDescent="0.3">
      <c r="A3" s="158" t="s">
        <v>60</v>
      </c>
      <c r="B3" s="159"/>
    </row>
    <row r="4" spans="1:2" x14ac:dyDescent="0.25">
      <c r="A4" s="57" t="s">
        <v>39</v>
      </c>
      <c r="B4" s="19"/>
    </row>
    <row r="5" spans="1:2" x14ac:dyDescent="0.25">
      <c r="A5" s="58" t="s">
        <v>40</v>
      </c>
      <c r="B5" s="20"/>
    </row>
    <row r="6" spans="1:2" x14ac:dyDescent="0.25">
      <c r="A6" s="58" t="s">
        <v>41</v>
      </c>
      <c r="B6" s="20"/>
    </row>
    <row r="7" spans="1:2" x14ac:dyDescent="0.25">
      <c r="A7" s="58" t="s">
        <v>42</v>
      </c>
      <c r="B7" s="20"/>
    </row>
    <row r="8" spans="1:2" x14ac:dyDescent="0.25">
      <c r="A8" s="58" t="s">
        <v>43</v>
      </c>
      <c r="B8" s="20"/>
    </row>
    <row r="9" spans="1:2" x14ac:dyDescent="0.25">
      <c r="A9" s="58" t="s">
        <v>44</v>
      </c>
      <c r="B9" s="20"/>
    </row>
    <row r="10" spans="1:2" x14ac:dyDescent="0.25">
      <c r="A10" s="59" t="s">
        <v>63</v>
      </c>
      <c r="B10" s="20"/>
    </row>
    <row r="11" spans="1:2" x14ac:dyDescent="0.25">
      <c r="A11" s="21" t="s">
        <v>15</v>
      </c>
      <c r="B11" s="22">
        <f>SUM(B4:B10)</f>
        <v>0</v>
      </c>
    </row>
    <row r="12" spans="1:2" ht="15.75" thickBot="1" x14ac:dyDescent="0.3">
      <c r="A12" s="23"/>
      <c r="B12" s="7"/>
    </row>
    <row r="13" spans="1:2" ht="15.75" thickBot="1" x14ac:dyDescent="0.3">
      <c r="A13" s="158" t="s">
        <v>61</v>
      </c>
      <c r="B13" s="159"/>
    </row>
    <row r="14" spans="1:2" x14ac:dyDescent="0.25">
      <c r="A14" s="57" t="s">
        <v>45</v>
      </c>
      <c r="B14" s="19"/>
    </row>
    <row r="15" spans="1:2" x14ac:dyDescent="0.25">
      <c r="A15" s="58" t="s">
        <v>46</v>
      </c>
      <c r="B15" s="20"/>
    </row>
    <row r="16" spans="1:2" x14ac:dyDescent="0.25">
      <c r="A16" s="58" t="s">
        <v>47</v>
      </c>
      <c r="B16" s="20"/>
    </row>
    <row r="17" spans="1:2" x14ac:dyDescent="0.25">
      <c r="A17" s="21" t="s">
        <v>15</v>
      </c>
      <c r="B17" s="22">
        <f>SUM(B14:B16)</f>
        <v>0</v>
      </c>
    </row>
    <row r="18" spans="1:2" ht="15.75" thickBot="1" x14ac:dyDescent="0.3">
      <c r="A18" s="24"/>
      <c r="B18" s="7"/>
    </row>
    <row r="19" spans="1:2" ht="15.75" thickBot="1" x14ac:dyDescent="0.3">
      <c r="A19" s="158" t="s">
        <v>62</v>
      </c>
      <c r="B19" s="159"/>
    </row>
    <row r="20" spans="1:2" x14ac:dyDescent="0.25">
      <c r="A20" s="160" t="s">
        <v>48</v>
      </c>
      <c r="B20" s="160"/>
    </row>
    <row r="21" spans="1:2" x14ac:dyDescent="0.25">
      <c r="A21" s="59" t="s">
        <v>49</v>
      </c>
      <c r="B21" s="20"/>
    </row>
    <row r="22" spans="1:2" x14ac:dyDescent="0.25">
      <c r="A22" s="60" t="s">
        <v>50</v>
      </c>
      <c r="B22" s="20"/>
    </row>
    <row r="23" spans="1:2" x14ac:dyDescent="0.25">
      <c r="A23" s="60" t="s">
        <v>51</v>
      </c>
      <c r="B23" s="20"/>
    </row>
    <row r="24" spans="1:2" x14ac:dyDescent="0.25">
      <c r="A24" s="60" t="s">
        <v>52</v>
      </c>
      <c r="B24" s="20"/>
    </row>
    <row r="25" spans="1:2" x14ac:dyDescent="0.25">
      <c r="A25" s="60" t="s">
        <v>53</v>
      </c>
      <c r="B25" s="20"/>
    </row>
    <row r="26" spans="1:2" x14ac:dyDescent="0.25">
      <c r="A26" s="60" t="s">
        <v>56</v>
      </c>
      <c r="B26" s="20"/>
    </row>
    <row r="27" spans="1:2" x14ac:dyDescent="0.25">
      <c r="A27" s="60" t="s">
        <v>54</v>
      </c>
      <c r="B27" s="20"/>
    </row>
    <row r="28" spans="1:2" x14ac:dyDescent="0.25">
      <c r="A28" s="60" t="s">
        <v>54</v>
      </c>
      <c r="B28" s="20"/>
    </row>
    <row r="29" spans="1:2" x14ac:dyDescent="0.25">
      <c r="A29" s="61" t="s">
        <v>55</v>
      </c>
      <c r="B29" s="25">
        <f>SUM(B21:B28)</f>
        <v>0</v>
      </c>
    </row>
    <row r="30" spans="1:2" x14ac:dyDescent="0.25">
      <c r="A30" s="154" t="s">
        <v>83</v>
      </c>
      <c r="B30" s="155"/>
    </row>
    <row r="31" spans="1:2" x14ac:dyDescent="0.25">
      <c r="A31" s="58" t="s">
        <v>49</v>
      </c>
      <c r="B31" s="20"/>
    </row>
    <row r="32" spans="1:2" x14ac:dyDescent="0.25">
      <c r="A32" s="62" t="s">
        <v>50</v>
      </c>
      <c r="B32" s="20"/>
    </row>
    <row r="33" spans="1:2" x14ac:dyDescent="0.25">
      <c r="A33" s="62" t="s">
        <v>51</v>
      </c>
      <c r="B33" s="20"/>
    </row>
    <row r="34" spans="1:2" x14ac:dyDescent="0.25">
      <c r="A34" s="62" t="s">
        <v>52</v>
      </c>
      <c r="B34" s="20"/>
    </row>
    <row r="35" spans="1:2" x14ac:dyDescent="0.25">
      <c r="A35" s="62" t="s">
        <v>53</v>
      </c>
      <c r="B35" s="20"/>
    </row>
    <row r="36" spans="1:2" x14ac:dyDescent="0.25">
      <c r="A36" s="62" t="s">
        <v>56</v>
      </c>
      <c r="B36" s="20"/>
    </row>
    <row r="37" spans="1:2" x14ac:dyDescent="0.25">
      <c r="A37" s="62" t="s">
        <v>54</v>
      </c>
      <c r="B37" s="20"/>
    </row>
    <row r="38" spans="1:2" x14ac:dyDescent="0.25">
      <c r="A38" s="62" t="s">
        <v>54</v>
      </c>
      <c r="B38" s="20"/>
    </row>
    <row r="39" spans="1:2" x14ac:dyDescent="0.25">
      <c r="A39" s="61" t="s">
        <v>57</v>
      </c>
      <c r="B39" s="25">
        <f>SUM(B31:B38)</f>
        <v>0</v>
      </c>
    </row>
    <row r="40" spans="1:2" x14ac:dyDescent="0.25">
      <c r="A40" s="26"/>
      <c r="B40" s="27"/>
    </row>
    <row r="41" spans="1:2" x14ac:dyDescent="0.25">
      <c r="A41" s="63" t="s">
        <v>58</v>
      </c>
      <c r="B41" s="25">
        <f>+B29+B39</f>
        <v>0</v>
      </c>
    </row>
    <row r="42" spans="1:2" x14ac:dyDescent="0.25">
      <c r="A42" s="26" t="s">
        <v>59</v>
      </c>
      <c r="B42" s="28">
        <v>0.04</v>
      </c>
    </row>
    <row r="43" spans="1:2" x14ac:dyDescent="0.25">
      <c r="A43" s="64" t="s">
        <v>64</v>
      </c>
      <c r="B43" s="22">
        <f>+B41*B42</f>
        <v>0</v>
      </c>
    </row>
    <row r="44" spans="1:2" x14ac:dyDescent="0.25">
      <c r="A44" s="29"/>
      <c r="B44" s="30"/>
    </row>
    <row r="45" spans="1:2" x14ac:dyDescent="0.25">
      <c r="A45" s="63" t="s">
        <v>100</v>
      </c>
      <c r="B45" s="22">
        <f>+B11+B17+B43</f>
        <v>0</v>
      </c>
    </row>
    <row r="46" spans="1:2" x14ac:dyDescent="0.25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29" sqref="B29:C29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  <col min="5" max="5" width="11" bestFit="1" customWidth="1"/>
  </cols>
  <sheetData>
    <row r="1" spans="1:13" ht="19.5" thickBot="1" x14ac:dyDescent="0.35">
      <c r="A1" s="103" t="s">
        <v>131</v>
      </c>
      <c r="B1" s="103"/>
      <c r="C1" s="103" t="s">
        <v>110</v>
      </c>
    </row>
    <row r="2" spans="1:13" x14ac:dyDescent="0.25">
      <c r="A2" t="s">
        <v>132</v>
      </c>
      <c r="C2" s="12">
        <v>1000</v>
      </c>
    </row>
    <row r="3" spans="1:13" x14ac:dyDescent="0.25">
      <c r="A3" t="s">
        <v>133</v>
      </c>
      <c r="C3" s="15">
        <v>1000</v>
      </c>
    </row>
    <row r="4" spans="1:13" x14ac:dyDescent="0.25">
      <c r="A4" s="54" t="s">
        <v>15</v>
      </c>
      <c r="C4" s="6">
        <f>SUM(C2:C3)</f>
        <v>2000</v>
      </c>
    </row>
    <row r="5" spans="1:13" ht="15.75" thickBot="1" x14ac:dyDescent="0.3"/>
    <row r="6" spans="1:13" ht="19.5" thickBot="1" x14ac:dyDescent="0.35">
      <c r="A6" s="103" t="s">
        <v>136</v>
      </c>
      <c r="B6" s="104" t="s">
        <v>109</v>
      </c>
      <c r="C6" s="103" t="s">
        <v>110</v>
      </c>
      <c r="H6" s="120"/>
      <c r="I6" s="120"/>
      <c r="J6" s="120"/>
      <c r="K6" s="120"/>
      <c r="L6" s="120"/>
    </row>
    <row r="7" spans="1:13" x14ac:dyDescent="0.25">
      <c r="A7" s="52" t="s">
        <v>103</v>
      </c>
      <c r="B7" s="65"/>
      <c r="C7" s="12">
        <v>0</v>
      </c>
      <c r="H7" s="120"/>
      <c r="I7" s="120"/>
      <c r="J7" s="120"/>
      <c r="K7" s="120"/>
      <c r="L7" s="120"/>
    </row>
    <row r="8" spans="1:13" x14ac:dyDescent="0.25">
      <c r="A8" s="52" t="s">
        <v>104</v>
      </c>
      <c r="H8" s="120"/>
      <c r="I8" s="120"/>
      <c r="J8" s="121"/>
      <c r="K8" s="121"/>
      <c r="L8" s="120"/>
    </row>
    <row r="9" spans="1:13" x14ac:dyDescent="0.25">
      <c r="A9" s="52" t="s">
        <v>105</v>
      </c>
      <c r="B9" s="66">
        <v>0</v>
      </c>
      <c r="C9" s="15">
        <v>0</v>
      </c>
    </row>
    <row r="10" spans="1:13" x14ac:dyDescent="0.25">
      <c r="A10" s="52" t="s">
        <v>106</v>
      </c>
      <c r="B10" s="66">
        <v>0</v>
      </c>
      <c r="C10" s="15">
        <v>0</v>
      </c>
    </row>
    <row r="11" spans="1:13" x14ac:dyDescent="0.25">
      <c r="A11" s="52" t="s">
        <v>107</v>
      </c>
      <c r="B11" s="66">
        <v>0</v>
      </c>
      <c r="C11" s="15">
        <v>0</v>
      </c>
      <c r="I11" s="123"/>
      <c r="J11" s="123"/>
      <c r="K11" s="123"/>
      <c r="L11" s="123"/>
      <c r="M11" s="123"/>
    </row>
    <row r="12" spans="1:13" x14ac:dyDescent="0.25">
      <c r="A12" s="52" t="s">
        <v>108</v>
      </c>
      <c r="B12" s="66">
        <v>255</v>
      </c>
      <c r="C12" s="15">
        <v>355</v>
      </c>
      <c r="D12">
        <v>3</v>
      </c>
      <c r="I12" s="123"/>
      <c r="J12" s="125"/>
      <c r="K12" s="125"/>
      <c r="L12" s="123"/>
      <c r="M12" s="123"/>
    </row>
    <row r="13" spans="1:13" x14ac:dyDescent="0.25">
      <c r="A13" s="52" t="s">
        <v>130</v>
      </c>
      <c r="B13" s="66">
        <v>0</v>
      </c>
      <c r="C13" s="15">
        <v>0</v>
      </c>
      <c r="H13" s="124"/>
      <c r="I13" s="124"/>
      <c r="J13" s="124"/>
      <c r="K13" s="124"/>
      <c r="L13" s="124"/>
      <c r="M13" s="123"/>
    </row>
    <row r="14" spans="1:13" x14ac:dyDescent="0.25">
      <c r="A14" s="54" t="s">
        <v>15</v>
      </c>
      <c r="B14" s="109">
        <f>SUM(B7:B13)</f>
        <v>255</v>
      </c>
      <c r="C14" s="6">
        <f>SUM(C7:C13)</f>
        <v>355</v>
      </c>
      <c r="H14" s="124"/>
      <c r="I14" s="124"/>
      <c r="J14" s="124"/>
      <c r="K14" s="124"/>
      <c r="L14" s="124"/>
    </row>
    <row r="15" spans="1:13" x14ac:dyDescent="0.25">
      <c r="A15" s="108"/>
      <c r="B15" s="110"/>
      <c r="C15" s="35"/>
      <c r="H15" s="124"/>
      <c r="I15" s="124"/>
      <c r="J15" s="125"/>
      <c r="K15" s="125"/>
      <c r="L15" s="124"/>
    </row>
    <row r="16" spans="1:13" ht="15.75" thickBot="1" x14ac:dyDescent="0.3"/>
    <row r="17" spans="1:6" ht="19.5" thickBot="1" x14ac:dyDescent="0.35">
      <c r="A17" s="103" t="s">
        <v>126</v>
      </c>
      <c r="B17" s="104" t="s">
        <v>109</v>
      </c>
      <c r="C17" s="103" t="s">
        <v>110</v>
      </c>
    </row>
    <row r="18" spans="1:6" x14ac:dyDescent="0.25">
      <c r="A18" s="52" t="s">
        <v>127</v>
      </c>
      <c r="B18" s="66"/>
      <c r="C18" s="15"/>
    </row>
    <row r="19" spans="1:6" x14ac:dyDescent="0.25">
      <c r="A19" s="53" t="s">
        <v>128</v>
      </c>
      <c r="B19" s="66"/>
      <c r="C19" s="15"/>
    </row>
    <row r="20" spans="1:6" s="127" customFormat="1" x14ac:dyDescent="0.25">
      <c r="A20" s="122" t="s">
        <v>145</v>
      </c>
      <c r="B20" s="126">
        <v>2461.9299999999998</v>
      </c>
      <c r="C20" s="16">
        <v>2865.62</v>
      </c>
      <c r="D20" s="127">
        <v>39</v>
      </c>
      <c r="F20" s="127" t="s">
        <v>147</v>
      </c>
    </row>
    <row r="21" spans="1:6" x14ac:dyDescent="0.25">
      <c r="A21" s="53" t="s">
        <v>129</v>
      </c>
      <c r="B21" s="66"/>
      <c r="C21" s="15"/>
    </row>
    <row r="22" spans="1:6" x14ac:dyDescent="0.25">
      <c r="A22" s="54" t="s">
        <v>15</v>
      </c>
      <c r="B22" s="109">
        <f>SUM(B18:B21)</f>
        <v>2461.9299999999998</v>
      </c>
      <c r="C22" s="6">
        <f>SUM(C18:C21)</f>
        <v>2865.62</v>
      </c>
      <c r="E22" s="40">
        <f>B22+C22</f>
        <v>5327.5499999999993</v>
      </c>
    </row>
    <row r="26" spans="1:6" x14ac:dyDescent="0.25">
      <c r="C26" s="125"/>
      <c r="D26" s="125"/>
      <c r="E26" s="125"/>
    </row>
    <row r="27" spans="1:6" x14ac:dyDescent="0.25">
      <c r="C27" s="125"/>
      <c r="D27" s="125"/>
      <c r="E27" s="125"/>
    </row>
    <row r="28" spans="1:6" x14ac:dyDescent="0.25">
      <c r="C28" s="125"/>
      <c r="D28" s="125"/>
      <c r="E28" s="125"/>
    </row>
    <row r="29" spans="1:6" x14ac:dyDescent="0.25">
      <c r="B29" t="s">
        <v>150</v>
      </c>
      <c r="C29" s="125">
        <v>2690</v>
      </c>
      <c r="D29" s="125"/>
      <c r="E29" s="125"/>
    </row>
    <row r="30" spans="1:6" x14ac:dyDescent="0.25">
      <c r="C30" s="125"/>
      <c r="D30" s="125"/>
      <c r="E30" s="125"/>
    </row>
    <row r="31" spans="1:6" x14ac:dyDescent="0.25">
      <c r="C31" s="125"/>
      <c r="D31" s="125"/>
      <c r="E31" s="125"/>
    </row>
    <row r="32" spans="1:6" x14ac:dyDescent="0.25">
      <c r="C32" s="125"/>
      <c r="D32" s="125"/>
      <c r="E32" s="125"/>
    </row>
    <row r="33" spans="3:5" x14ac:dyDescent="0.25">
      <c r="C33" s="125"/>
      <c r="D33" s="125"/>
      <c r="E33" s="125"/>
    </row>
    <row r="34" spans="3:5" x14ac:dyDescent="0.25">
      <c r="C34" s="125"/>
      <c r="D34" s="125"/>
      <c r="E34" s="125"/>
    </row>
    <row r="35" spans="3:5" x14ac:dyDescent="0.25">
      <c r="C35" s="125"/>
      <c r="D35" s="125"/>
      <c r="E35" s="125"/>
    </row>
    <row r="36" spans="3:5" x14ac:dyDescent="0.25">
      <c r="C36" s="125"/>
      <c r="D36" s="125"/>
      <c r="E36" s="125"/>
    </row>
    <row r="37" spans="3:5" x14ac:dyDescent="0.25">
      <c r="C37" s="125"/>
      <c r="D37" s="125"/>
      <c r="E37" s="125"/>
    </row>
    <row r="38" spans="3:5" x14ac:dyDescent="0.25">
      <c r="C38" s="125"/>
      <c r="D38" s="125"/>
      <c r="E38" s="125"/>
    </row>
    <row r="39" spans="3:5" x14ac:dyDescent="0.25">
      <c r="C39" s="125"/>
      <c r="D39" s="125"/>
      <c r="E39" s="125"/>
    </row>
    <row r="40" spans="3:5" x14ac:dyDescent="0.25">
      <c r="C40" s="125"/>
      <c r="D40" s="125"/>
      <c r="E40" s="125"/>
    </row>
    <row r="41" spans="3:5" x14ac:dyDescent="0.25">
      <c r="C41" s="125"/>
      <c r="D41" s="125"/>
      <c r="E41" s="1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19" workbookViewId="0">
      <selection activeCell="B51" sqref="B51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4" max="4" width="13.140625" bestFit="1" customWidth="1"/>
    <col min="7" max="7" width="19.85546875" customWidth="1"/>
    <col min="8" max="8" width="18.42578125" customWidth="1"/>
  </cols>
  <sheetData>
    <row r="1" spans="1:3" ht="21.75" thickBot="1" x14ac:dyDescent="0.4">
      <c r="A1" s="161" t="s">
        <v>68</v>
      </c>
      <c r="B1" s="165"/>
      <c r="C1" s="8"/>
    </row>
    <row r="2" spans="1:3" x14ac:dyDescent="0.25">
      <c r="A2" s="11" t="s">
        <v>80</v>
      </c>
      <c r="B2" s="12">
        <f>+CG!L47-CG!E49</f>
        <v>13758.740000000002</v>
      </c>
      <c r="C2" s="8"/>
    </row>
    <row r="3" spans="1:3" x14ac:dyDescent="0.25">
      <c r="A3" s="14" t="s">
        <v>81</v>
      </c>
      <c r="B3" s="15">
        <f>+CC!G24+CG!E49</f>
        <v>4683.22</v>
      </c>
      <c r="C3" s="8"/>
    </row>
    <row r="4" spans="1:3" x14ac:dyDescent="0.25">
      <c r="A4" s="14" t="s">
        <v>75</v>
      </c>
      <c r="B4" s="15">
        <f>+CK!B45</f>
        <v>0</v>
      </c>
      <c r="C4" s="8"/>
    </row>
    <row r="5" spans="1:3" x14ac:dyDescent="0.25">
      <c r="A5" s="51" t="s">
        <v>113</v>
      </c>
      <c r="B5" s="15">
        <f>+Riduzioni!B14++Riduzioni!C14</f>
        <v>610</v>
      </c>
      <c r="C5" s="8"/>
    </row>
    <row r="6" spans="1:3" x14ac:dyDescent="0.25">
      <c r="A6" s="51" t="s">
        <v>126</v>
      </c>
      <c r="B6" s="15">
        <f>+Riduzioni!B22+Riduzioni!C22</f>
        <v>5327.5499999999993</v>
      </c>
      <c r="C6" s="8"/>
    </row>
    <row r="7" spans="1:3" x14ac:dyDescent="0.25">
      <c r="A7" s="51" t="s">
        <v>134</v>
      </c>
      <c r="B7" s="15">
        <f>-B6</f>
        <v>-5327.5499999999993</v>
      </c>
      <c r="C7" s="8"/>
    </row>
    <row r="8" spans="1:3" x14ac:dyDescent="0.25">
      <c r="A8" s="5" t="s">
        <v>119</v>
      </c>
      <c r="B8" s="6">
        <f>SUM(B2:B7)</f>
        <v>19051.960000000003</v>
      </c>
      <c r="C8" s="8"/>
    </row>
    <row r="9" spans="1:3" ht="15.75" thickBot="1" x14ac:dyDescent="0.3">
      <c r="A9" s="33"/>
      <c r="B9" s="35"/>
      <c r="C9" s="8"/>
    </row>
    <row r="10" spans="1:3" ht="15.75" thickBot="1" x14ac:dyDescent="0.3">
      <c r="A10" s="111" t="s">
        <v>135</v>
      </c>
      <c r="B10" s="112">
        <f>+Riduzioni!C4</f>
        <v>2000</v>
      </c>
      <c r="C10" s="8"/>
    </row>
    <row r="11" spans="1:3" x14ac:dyDescent="0.25">
      <c r="A11" s="8"/>
      <c r="B11" s="8"/>
      <c r="C11" s="8"/>
    </row>
    <row r="12" spans="1:3" ht="15.75" thickBot="1" x14ac:dyDescent="0.3">
      <c r="A12" s="8"/>
      <c r="B12" s="8"/>
      <c r="C12" s="8"/>
    </row>
    <row r="13" spans="1:3" ht="21.75" thickBot="1" x14ac:dyDescent="0.4">
      <c r="A13" s="161" t="s">
        <v>65</v>
      </c>
      <c r="B13" s="162"/>
      <c r="C13" s="8"/>
    </row>
    <row r="14" spans="1:3" x14ac:dyDescent="0.25">
      <c r="A14" s="8"/>
      <c r="B14" s="8"/>
      <c r="C14" s="8"/>
    </row>
    <row r="15" spans="1:3" ht="15.75" thickBot="1" x14ac:dyDescent="0.3">
      <c r="A15" s="8"/>
      <c r="B15" s="8"/>
      <c r="C15" s="8"/>
    </row>
    <row r="16" spans="1:3" ht="15.75" thickBot="1" x14ac:dyDescent="0.3">
      <c r="A16" s="163" t="s">
        <v>69</v>
      </c>
      <c r="B16" s="164"/>
      <c r="C16" s="8"/>
    </row>
    <row r="17" spans="1:4" x14ac:dyDescent="0.25">
      <c r="A17" s="11" t="s">
        <v>101</v>
      </c>
      <c r="B17" s="12">
        <f>+CG!L7</f>
        <v>1857.1200000000001</v>
      </c>
      <c r="C17" s="8"/>
    </row>
    <row r="18" spans="1:4" x14ac:dyDescent="0.25">
      <c r="A18" s="14" t="s">
        <v>82</v>
      </c>
      <c r="B18" s="15">
        <f>+CG!L8</f>
        <v>1597.26</v>
      </c>
      <c r="C18" s="8"/>
    </row>
    <row r="19" spans="1:4" x14ac:dyDescent="0.25">
      <c r="A19" s="14" t="s">
        <v>70</v>
      </c>
      <c r="B19" s="15">
        <f>+CG!L22</f>
        <v>7646.3700000000008</v>
      </c>
      <c r="C19" s="8"/>
    </row>
    <row r="20" spans="1:4" x14ac:dyDescent="0.25">
      <c r="A20" s="14" t="s">
        <v>71</v>
      </c>
      <c r="B20" s="15">
        <f>+CG!L45</f>
        <v>0</v>
      </c>
      <c r="C20" s="8"/>
    </row>
    <row r="21" spans="1:4" x14ac:dyDescent="0.25">
      <c r="A21" s="14" t="s">
        <v>111</v>
      </c>
      <c r="B21" s="15">
        <f>+Riduzioni!C14</f>
        <v>355</v>
      </c>
      <c r="C21" s="8"/>
    </row>
    <row r="22" spans="1:4" x14ac:dyDescent="0.25">
      <c r="A22" s="87" t="s">
        <v>15</v>
      </c>
      <c r="B22" s="88">
        <f>SUM(B17:B21)</f>
        <v>11455.75</v>
      </c>
      <c r="C22" s="8"/>
    </row>
    <row r="23" spans="1:4" ht="15.75" thickBot="1" x14ac:dyDescent="0.3">
      <c r="B23" s="8"/>
      <c r="C23" s="8"/>
    </row>
    <row r="24" spans="1:4" ht="15.75" thickBot="1" x14ac:dyDescent="0.3">
      <c r="A24" s="163" t="s">
        <v>66</v>
      </c>
      <c r="B24" s="164"/>
      <c r="C24" s="8"/>
    </row>
    <row r="25" spans="1:4" x14ac:dyDescent="0.25">
      <c r="A25" s="11" t="s">
        <v>97</v>
      </c>
      <c r="B25" s="12">
        <f>+CG!L6</f>
        <v>1000</v>
      </c>
      <c r="C25" s="8"/>
    </row>
    <row r="26" spans="1:4" x14ac:dyDescent="0.25">
      <c r="A26" s="14" t="s">
        <v>95</v>
      </c>
      <c r="B26" s="15">
        <f>+CC!G7</f>
        <v>200</v>
      </c>
      <c r="C26" s="8"/>
    </row>
    <row r="27" spans="1:4" x14ac:dyDescent="0.25">
      <c r="A27" s="14" t="s">
        <v>72</v>
      </c>
      <c r="B27" s="15">
        <f>+CC!G13</f>
        <v>3460.02</v>
      </c>
      <c r="C27" s="8"/>
    </row>
    <row r="28" spans="1:4" x14ac:dyDescent="0.25">
      <c r="A28" s="14" t="s">
        <v>73</v>
      </c>
      <c r="B28" s="15">
        <f>+CC!G22</f>
        <v>1023.2</v>
      </c>
      <c r="C28" s="8"/>
    </row>
    <row r="29" spans="1:4" x14ac:dyDescent="0.25">
      <c r="A29" s="14" t="s">
        <v>74</v>
      </c>
      <c r="B29" s="15">
        <f>+CG!L9</f>
        <v>1657.99</v>
      </c>
    </row>
    <row r="30" spans="1:4" x14ac:dyDescent="0.25">
      <c r="A30" s="85" t="s">
        <v>115</v>
      </c>
      <c r="B30" s="86">
        <f>+Riduzioni!B14</f>
        <v>255</v>
      </c>
    </row>
    <row r="31" spans="1:4" x14ac:dyDescent="0.25">
      <c r="A31" s="87" t="s">
        <v>137</v>
      </c>
      <c r="B31" s="6">
        <f>SUM(B25:B30)</f>
        <v>7596.21</v>
      </c>
      <c r="D31" s="113"/>
    </row>
    <row r="32" spans="1:4" x14ac:dyDescent="0.25">
      <c r="A32" s="14" t="s">
        <v>75</v>
      </c>
      <c r="B32" s="40">
        <f>+CK!B45</f>
        <v>0</v>
      </c>
    </row>
    <row r="33" spans="1:4" x14ac:dyDescent="0.25">
      <c r="A33" s="87" t="s">
        <v>67</v>
      </c>
      <c r="B33" s="88">
        <f>+B31+B32</f>
        <v>7596.21</v>
      </c>
    </row>
    <row r="34" spans="1:4" x14ac:dyDescent="0.25">
      <c r="B34" s="55"/>
      <c r="D34" t="s">
        <v>148</v>
      </c>
    </row>
    <row r="35" spans="1:4" x14ac:dyDescent="0.25">
      <c r="A35" t="s">
        <v>86</v>
      </c>
      <c r="B35" s="166">
        <f>+B22+B33</f>
        <v>19051.96</v>
      </c>
      <c r="D35" s="132">
        <v>17000</v>
      </c>
    </row>
    <row r="36" spans="1:4" x14ac:dyDescent="0.25">
      <c r="B36" s="55" t="str">
        <f>+IF(B35=B8,"verificato","non verificato")</f>
        <v>verificato</v>
      </c>
    </row>
    <row r="38" spans="1:4" x14ac:dyDescent="0.25">
      <c r="B38" s="40">
        <f>B35*5/100</f>
        <v>952.59799999999984</v>
      </c>
      <c r="C38" t="s">
        <v>146</v>
      </c>
    </row>
    <row r="42" spans="1:4" x14ac:dyDescent="0.25">
      <c r="C42" s="124" t="s">
        <v>150</v>
      </c>
      <c r="D42" s="125">
        <v>2690</v>
      </c>
    </row>
    <row r="44" spans="1:4" x14ac:dyDescent="0.25">
      <c r="D44" s="40">
        <f>SUM(D35:D43)</f>
        <v>19690</v>
      </c>
    </row>
    <row r="46" spans="1:4" x14ac:dyDescent="0.25">
      <c r="B46" t="s">
        <v>151</v>
      </c>
    </row>
    <row r="47" spans="1:4" x14ac:dyDescent="0.25">
      <c r="B47" t="s">
        <v>152</v>
      </c>
      <c r="C47" t="s">
        <v>153</v>
      </c>
    </row>
    <row r="48" spans="1:4" x14ac:dyDescent="0.25">
      <c r="A48" t="s">
        <v>154</v>
      </c>
      <c r="B48" s="125">
        <v>17000</v>
      </c>
      <c r="C48" s="125"/>
    </row>
    <row r="49" spans="1:3" x14ac:dyDescent="0.25">
      <c r="A49" t="s">
        <v>155</v>
      </c>
      <c r="B49" s="125"/>
      <c r="C49" s="125">
        <v>16000</v>
      </c>
    </row>
    <row r="50" spans="1:3" x14ac:dyDescent="0.25">
      <c r="A50" t="s">
        <v>156</v>
      </c>
      <c r="B50" s="125"/>
      <c r="C50" s="125">
        <v>1000</v>
      </c>
    </row>
    <row r="51" spans="1:3" x14ac:dyDescent="0.25">
      <c r="B51" s="125"/>
      <c r="C51" s="125">
        <f>SUM(C49:C50)</f>
        <v>17000</v>
      </c>
    </row>
    <row r="52" spans="1:3" x14ac:dyDescent="0.25">
      <c r="B52" s="125"/>
      <c r="C52" s="125"/>
    </row>
    <row r="53" spans="1:3" x14ac:dyDescent="0.25">
      <c r="B53" s="125"/>
      <c r="C53" s="125"/>
    </row>
    <row r="54" spans="1:3" x14ac:dyDescent="0.25">
      <c r="B54" s="125"/>
      <c r="C54" s="125"/>
    </row>
    <row r="55" spans="1:3" x14ac:dyDescent="0.25">
      <c r="B55" s="125"/>
      <c r="C55" s="125"/>
    </row>
    <row r="56" spans="1:3" x14ac:dyDescent="0.25">
      <c r="B56" s="125"/>
      <c r="C56" s="125"/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Demografici</cp:lastModifiedBy>
  <cp:lastPrinted>2014-08-22T14:45:58Z</cp:lastPrinted>
  <dcterms:created xsi:type="dcterms:W3CDTF">2012-07-15T13:54:16Z</dcterms:created>
  <dcterms:modified xsi:type="dcterms:W3CDTF">2019-02-27T11:15:32Z</dcterms:modified>
</cp:coreProperties>
</file>