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95" activeTab="4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calcPr calcId="124519"/>
</workbook>
</file>

<file path=xl/calcChain.xml><?xml version="1.0" encoding="utf-8"?>
<calcChain xmlns="http://schemas.openxmlformats.org/spreadsheetml/2006/main">
  <c r="L10" i="1"/>
  <c r="B29" i="4" s="1"/>
  <c r="K12" i="1"/>
  <c r="G7"/>
  <c r="L7" s="1"/>
  <c r="B17" i="4" s="1"/>
  <c r="F18" i="1"/>
  <c r="G18"/>
  <c r="L18" s="1"/>
  <c r="F19"/>
  <c r="G19"/>
  <c r="L19" s="1"/>
  <c r="F20"/>
  <c r="G20" s="1"/>
  <c r="F21"/>
  <c r="G21"/>
  <c r="L21" s="1"/>
  <c r="F23"/>
  <c r="G23" s="1"/>
  <c r="L23" s="1"/>
  <c r="G17"/>
  <c r="L17" s="1"/>
  <c r="G22"/>
  <c r="L22" s="1"/>
  <c r="G6"/>
  <c r="G8"/>
  <c r="L8" s="1"/>
  <c r="F9"/>
  <c r="G9"/>
  <c r="L9" s="1"/>
  <c r="F10"/>
  <c r="G10" s="1"/>
  <c r="F11"/>
  <c r="G11" s="1"/>
  <c r="B11" i="3"/>
  <c r="B17"/>
  <c r="B29"/>
  <c r="B39"/>
  <c r="B14" i="5"/>
  <c r="B30" i="4" s="1"/>
  <c r="C4" i="5"/>
  <c r="B10" i="4" s="1"/>
  <c r="C22" i="5"/>
  <c r="B22"/>
  <c r="B6" i="4"/>
  <c r="B7" s="1"/>
  <c r="C14" i="5"/>
  <c r="B21" i="4" s="1"/>
  <c r="B5"/>
  <c r="L24" i="1"/>
  <c r="K29"/>
  <c r="F33"/>
  <c r="G33"/>
  <c r="L33" s="1"/>
  <c r="G19" i="2"/>
  <c r="G20"/>
  <c r="G21"/>
  <c r="G16"/>
  <c r="G17"/>
  <c r="G22"/>
  <c r="B28" i="4" s="1"/>
  <c r="G5" i="2"/>
  <c r="G6"/>
  <c r="G7"/>
  <c r="B26" i="4" s="1"/>
  <c r="E34" i="1"/>
  <c r="E29"/>
  <c r="E12"/>
  <c r="G32"/>
  <c r="L32" s="1"/>
  <c r="L34" s="1"/>
  <c r="B20" i="4" s="1"/>
  <c r="F22" i="2"/>
  <c r="E22"/>
  <c r="D22"/>
  <c r="C22"/>
  <c r="B22"/>
  <c r="F13"/>
  <c r="D13"/>
  <c r="C13"/>
  <c r="C24"/>
  <c r="B13"/>
  <c r="G11"/>
  <c r="G10"/>
  <c r="F7"/>
  <c r="F24" s="1"/>
  <c r="E7"/>
  <c r="D7"/>
  <c r="D24"/>
  <c r="C7"/>
  <c r="B7"/>
  <c r="B24" s="1"/>
  <c r="B29" i="1"/>
  <c r="K34"/>
  <c r="J34"/>
  <c r="I34"/>
  <c r="H34"/>
  <c r="D34"/>
  <c r="C34"/>
  <c r="B34"/>
  <c r="J29"/>
  <c r="I29"/>
  <c r="H29"/>
  <c r="D29"/>
  <c r="C29"/>
  <c r="J12"/>
  <c r="J36"/>
  <c r="I12"/>
  <c r="H12"/>
  <c r="H36" s="1"/>
  <c r="D12"/>
  <c r="D36" s="1"/>
  <c r="C12"/>
  <c r="B12"/>
  <c r="E25" i="2"/>
  <c r="B41" i="3"/>
  <c r="B43" s="1"/>
  <c r="B45" s="1"/>
  <c r="I36" i="1"/>
  <c r="L6"/>
  <c r="B25" i="4" s="1"/>
  <c r="K36" i="1"/>
  <c r="G34"/>
  <c r="G12"/>
  <c r="B36" l="1"/>
  <c r="E36"/>
  <c r="C36"/>
  <c r="B18" i="4"/>
  <c r="L12" i="1"/>
  <c r="B32" i="4"/>
  <c r="B4"/>
  <c r="G29" i="1"/>
  <c r="G36" s="1"/>
  <c r="E12" i="2" s="1"/>
  <c r="L20" i="1"/>
  <c r="L29" s="1"/>
  <c r="B19" i="4" s="1"/>
  <c r="B22" l="1"/>
  <c r="G12" i="2"/>
  <c r="G13" s="1"/>
  <c r="E13"/>
  <c r="E24" s="1"/>
  <c r="L36" i="1"/>
  <c r="B2" i="4" s="1"/>
  <c r="B27" l="1"/>
  <c r="B31" s="1"/>
  <c r="B33" s="1"/>
  <c r="B35" s="1"/>
  <c r="G24" i="2"/>
  <c r="B3" i="4" s="1"/>
  <c r="B8" s="1"/>
  <c r="B36" l="1"/>
</calcChain>
</file>

<file path=xl/sharedStrings.xml><?xml version="1.0" encoding="utf-8"?>
<sst xmlns="http://schemas.openxmlformats.org/spreadsheetml/2006/main" count="173" uniqueCount="136">
  <si>
    <t>Frazione Organica (FORSU)</t>
  </si>
  <si>
    <t>Carta</t>
  </si>
  <si>
    <t>Plastica</t>
  </si>
  <si>
    <t>Vetro</t>
  </si>
  <si>
    <t>Verde</t>
  </si>
  <si>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</si>
  <si>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</si>
  <si>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</si>
  <si>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</si>
  <si>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</si>
  <si>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</si>
  <si>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</si>
  <si>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</si>
  <si>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</si>
  <si>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</si>
  <si>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</si>
  <si>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</si>
  <si>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</si>
  <si>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</si>
  <si>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</si>
  <si>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</si>
  <si>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</si>
  <si>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</si>
  <si>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</si>
  <si>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</si>
  <si>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</si>
  <si>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</si>
  <si>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</si>
  <si>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</si>
  <si>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</si>
  <si>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</si>
  <si>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</si>
  <si>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</si>
  <si>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</si>
  <si>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</si>
  <si>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</si>
  <si>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</si>
  <si>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</si>
  <si>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</si>
  <si>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</si>
  <si>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</si>
  <si>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</si>
  <si>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</si>
  <si>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</si>
  <si>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</si>
  <si>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</si>
  <si>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</si>
  <si>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</si>
  <si>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</si>
  <si>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</si>
  <si>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</si>
  <si>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</si>
  <si>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</si>
  <si>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</si>
  <si>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</si>
  <si>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</si>
  <si>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</si>
  <si>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</si>
  <si>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</si>
  <si>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</si>
  <si>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</si>
  <si>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</si>
  <si>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</si>
  <si>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</si>
  <si>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</si>
  <si>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</si>
  <si>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</si>
  <si>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</si>
  <si>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</si>
  <si>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</si>
  <si>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</si>
  <si>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</si>
  <si>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</si>
  <si>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</si>
  <si>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</si>
  <si>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</si>
  <si>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</si>
  <si>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Fondo rischi crediti</t>
  </si>
  <si>
    <t>Recupero evasione (a dedurre)</t>
  </si>
  <si>
    <t>Totale CK</t>
  </si>
  <si>
    <t>CRT - Costi raccolta e trasporto RSU</t>
  </si>
  <si>
    <t xml:space="preserve"> - abitazioni con unico occupante</t>
  </si>
  <si>
    <t xml:space="preserve"> - abitazioni a disposizione</t>
  </si>
  <si>
    <t xml:space="preserve"> - utenze non domestiche stagionali</t>
  </si>
  <si>
    <t xml:space="preserve"> - abitazioni di residenti all'estero</t>
  </si>
  <si>
    <t xml:space="preserve"> - fabbricati rurali ad uso abitativo</t>
  </si>
  <si>
    <t xml:space="preserve"> - utenze fuori zona di raccolta</t>
  </si>
  <si>
    <t>Quota fissa</t>
  </si>
  <si>
    <t>Quota variab.</t>
  </si>
  <si>
    <t>Riduzioni parte variabile</t>
  </si>
  <si>
    <t>Altri costi</t>
  </si>
  <si>
    <t>Minori entrate per riduzioni</t>
  </si>
  <si>
    <t xml:space="preserve">Contributo Miur (a dedurre) 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</si>
  <si>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</si>
  <si>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</si>
  <si>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</si>
  <si>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</si>
  <si>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</si>
  <si>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</si>
  <si>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</si>
  <si>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</si>
  <si>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</si>
  <si>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</si>
  <si>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cosrto</t>
  </si>
  <si>
    <t>quota</t>
  </si>
  <si>
    <t>Contributo CONAI (a dedurre)</t>
  </si>
  <si>
    <t>Agevolazioni</t>
  </si>
  <si>
    <t>ONLUS</t>
  </si>
  <si>
    <t>OPS</t>
  </si>
  <si>
    <t>altro</t>
  </si>
  <si>
    <t xml:space="preserve"> - recupero rifiuti assimilati</t>
  </si>
  <si>
    <t>Riduzioni RD utenze domestiche</t>
  </si>
  <si>
    <t>abbattimento quota variabile per RD</t>
  </si>
  <si>
    <t>abbattimento quota variabile per compostaggio</t>
  </si>
  <si>
    <t>Contributo Comune per agevolazioni</t>
  </si>
  <si>
    <t>Riduzione RD ut. Domestiche</t>
  </si>
  <si>
    <t>Altre riduzioni</t>
  </si>
  <si>
    <t>Totale parziale</t>
  </si>
  <si>
    <t>- Servizi generali</t>
  </si>
  <si>
    <t>- Campagne informative</t>
  </si>
  <si>
    <t>Multimateriale</t>
  </si>
  <si>
    <t>VEtro</t>
  </si>
  <si>
    <t>Cartoni</t>
  </si>
  <si>
    <t>Case di cura</t>
  </si>
  <si>
    <t xml:space="preserve"> </t>
  </si>
  <si>
    <t>Costi raccolta differenziata Ingombranti ed altri rifiuti da Centro di Raccolta</t>
  </si>
  <si>
    <t>Costi raccolta differenziata rifiuti avviati al compostaggio</t>
  </si>
  <si>
    <t>Costi di trattamento e smaltimento ingombranti ed altri rifiuti da Centro di Raccolta</t>
  </si>
  <si>
    <t>Costi di smaltimento rifiuti avviati al compostaggio</t>
  </si>
  <si>
    <t>Ammortamento beni raccolta e trasporto RSU</t>
  </si>
  <si>
    <t>Ammortamento beni trattamento e smaltimento RSU</t>
  </si>
  <si>
    <t>Ammortamento beni raccolta differenziata multimateriale</t>
  </si>
  <si>
    <t>Ammortamento beni altre raccolte differenziate</t>
  </si>
  <si>
    <t>Ammortamento beni raccolta rifiuti compostabili</t>
  </si>
  <si>
    <t>Ammortamento beni trattamento e smaltimento rifiuti differenziati</t>
  </si>
  <si>
    <t>Ammortamento beni trattamento e smaltimento rifiuti compostabili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</si>
</sst>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right"/>
    </xf>
    <xf numFmtId="44" fontId="1" fillId="2" borderId="1" xfId="0" applyNumberFormat="1" applyFont="1" applyFill="1" applyBorder="1"/>
    <xf numFmtId="44" fontId="1" fillId="2" borderId="2" xfId="0" applyNumberFormat="1" applyFont="1" applyFill="1" applyBorder="1"/>
    <xf numFmtId="0" fontId="2" fillId="3" borderId="3" xfId="0" applyFont="1" applyFill="1" applyBorder="1"/>
    <xf numFmtId="0" fontId="1" fillId="0" borderId="1" xfId="0" applyFont="1" applyBorder="1" applyAlignment="1">
      <alignment horizontal="right"/>
    </xf>
    <xf numFmtId="44" fontId="1" fillId="0" borderId="1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4" xfId="0" applyFont="1" applyBorder="1"/>
    <xf numFmtId="44" fontId="0" fillId="0" borderId="4" xfId="0" applyNumberFormat="1" applyFont="1" applyBorder="1"/>
    <xf numFmtId="44" fontId="0" fillId="4" borderId="4" xfId="0" applyNumberFormat="1" applyFont="1" applyFill="1" applyBorder="1"/>
    <xf numFmtId="0" fontId="0" fillId="0" borderId="1" xfId="0" applyFont="1" applyBorder="1"/>
    <xf numFmtId="44" fontId="0" fillId="0" borderId="1" xfId="0" applyNumberFormat="1" applyFont="1" applyBorder="1"/>
    <xf numFmtId="44" fontId="0" fillId="4" borderId="1" xfId="0" applyNumberFormat="1" applyFont="1" applyFill="1" applyBorder="1"/>
    <xf numFmtId="44" fontId="0" fillId="0" borderId="5" xfId="0" applyNumberFormat="1" applyFont="1" applyBorder="1"/>
    <xf numFmtId="44" fontId="0" fillId="3" borderId="1" xfId="0" applyNumberFormat="1" applyFont="1" applyFill="1" applyBorder="1"/>
    <xf numFmtId="44" fontId="7" fillId="0" borderId="4" xfId="0" applyNumberFormat="1" applyFont="1" applyFill="1" applyBorder="1" applyAlignment="1">
      <alignment vertical="center" wrapText="1"/>
    </xf>
    <xf numFmtId="44" fontId="7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top" wrapText="1"/>
    </xf>
    <xf numFmtId="44" fontId="6" fillId="2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justify"/>
    </xf>
    <xf numFmtId="44" fontId="6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center" wrapText="1"/>
    </xf>
    <xf numFmtId="10" fontId="7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4" fontId="6" fillId="0" borderId="0" xfId="0" applyNumberFormat="1" applyFont="1" applyFill="1" applyBorder="1" applyAlignment="1">
      <alignment vertical="center" wrapText="1"/>
    </xf>
    <xf numFmtId="44" fontId="1" fillId="0" borderId="0" xfId="0" applyNumberFormat="1" applyFont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44" fontId="0" fillId="0" borderId="0" xfId="0" applyNumberFormat="1" applyFont="1" applyBorder="1"/>
    <xf numFmtId="0" fontId="0" fillId="0" borderId="0" xfId="0" applyFont="1" applyBorder="1" applyAlignment="1">
      <alignment horizontal="right"/>
    </xf>
    <xf numFmtId="44" fontId="0" fillId="0" borderId="0" xfId="0" applyNumberForma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Font="1" applyFill="1" applyBorder="1" applyAlignment="1"/>
    <xf numFmtId="44" fontId="1" fillId="2" borderId="6" xfId="0" applyNumberFormat="1" applyFont="1" applyFill="1" applyBorder="1"/>
    <xf numFmtId="44" fontId="0" fillId="0" borderId="4" xfId="0" applyNumberFormat="1" applyFont="1" applyFill="1" applyBorder="1"/>
    <xf numFmtId="44" fontId="1" fillId="0" borderId="1" xfId="0" applyNumberFormat="1" applyFont="1" applyFill="1" applyBorder="1"/>
    <xf numFmtId="44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0" fillId="0" borderId="5" xfId="0" applyFont="1" applyFill="1" applyBorder="1"/>
    <xf numFmtId="0" fontId="1" fillId="0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8" xfId="0" applyFont="1" applyFill="1" applyBorder="1"/>
    <xf numFmtId="0" fontId="7" fillId="0" borderId="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44" fontId="0" fillId="0" borderId="4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center" vertical="top" wrapText="1"/>
    </xf>
    <xf numFmtId="44" fontId="2" fillId="2" borderId="3" xfId="0" applyNumberFormat="1" applyFont="1" applyFill="1" applyBorder="1"/>
    <xf numFmtId="0" fontId="3" fillId="2" borderId="3" xfId="0" applyFont="1" applyFill="1" applyBorder="1" applyAlignment="1">
      <alignment horizontal="center" vertical="top" wrapText="1"/>
    </xf>
    <xf numFmtId="44" fontId="1" fillId="2" borderId="10" xfId="0" applyNumberFormat="1" applyFont="1" applyFill="1" applyBorder="1"/>
    <xf numFmtId="0" fontId="1" fillId="6" borderId="0" xfId="0" applyFont="1" applyFill="1" applyAlignment="1">
      <alignment horizontal="right"/>
    </xf>
    <xf numFmtId="44" fontId="1" fillId="6" borderId="0" xfId="0" applyNumberFormat="1" applyFont="1" applyFill="1" applyBorder="1"/>
    <xf numFmtId="0" fontId="0" fillId="0" borderId="5" xfId="0" applyFont="1" applyBorder="1"/>
    <xf numFmtId="0" fontId="1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2" fillId="2" borderId="11" xfId="0" applyNumberFormat="1" applyFont="1" applyFill="1" applyBorder="1" applyAlignment="1">
      <alignment horizontal="right"/>
    </xf>
    <xf numFmtId="44" fontId="2" fillId="2" borderId="12" xfId="0" applyNumberFormat="1" applyFont="1" applyFill="1" applyBorder="1" applyAlignment="1">
      <alignment horizontal="right"/>
    </xf>
    <xf numFmtId="44" fontId="2" fillId="2" borderId="1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0" fontId="1" fillId="2" borderId="1" xfId="0" applyFont="1" applyFill="1" applyBorder="1"/>
    <xf numFmtId="0" fontId="2" fillId="3" borderId="9" xfId="0" applyFont="1" applyFill="1" applyBorder="1" applyAlignment="1">
      <alignment wrapText="1"/>
    </xf>
    <xf numFmtId="0" fontId="0" fillId="3" borderId="14" xfId="0" applyFont="1" applyFill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/>
    <xf numFmtId="0" fontId="2" fillId="6" borderId="1" xfId="0" applyFont="1" applyFill="1" applyBorder="1" applyAlignment="1">
      <alignment wrapText="1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1" fillId="5" borderId="16" xfId="0" applyFont="1" applyFill="1" applyBorder="1"/>
    <xf numFmtId="0" fontId="1" fillId="5" borderId="17" xfId="0" applyFont="1" applyFill="1" applyBorder="1"/>
    <xf numFmtId="44" fontId="0" fillId="0" borderId="18" xfId="0" applyNumberFormat="1" applyFont="1" applyBorder="1"/>
    <xf numFmtId="9" fontId="0" fillId="2" borderId="4" xfId="0" applyNumberFormat="1" applyFont="1" applyFill="1" applyBorder="1"/>
    <xf numFmtId="44" fontId="0" fillId="2" borderId="4" xfId="0" applyNumberFormat="1" applyFont="1" applyFill="1" applyBorder="1"/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4" fontId="1" fillId="0" borderId="1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horizontal="left"/>
    </xf>
    <xf numFmtId="44" fontId="1" fillId="0" borderId="13" xfId="0" applyNumberFormat="1" applyFont="1" applyBorder="1"/>
    <xf numFmtId="0" fontId="0" fillId="0" borderId="0" xfId="0" applyFont="1" applyBorder="1"/>
    <xf numFmtId="44" fontId="0" fillId="4" borderId="19" xfId="0" applyNumberFormat="1" applyFont="1" applyFill="1" applyBorder="1"/>
    <xf numFmtId="0" fontId="0" fillId="0" borderId="0" xfId="0" quotePrefix="1" applyBorder="1"/>
    <xf numFmtId="0" fontId="0" fillId="0" borderId="5" xfId="0" applyFill="1" applyBorder="1"/>
    <xf numFmtId="0" fontId="0" fillId="0" borderId="1" xfId="0" applyFont="1" applyBorder="1" applyAlignment="1">
      <alignment wrapText="1"/>
    </xf>
    <xf numFmtId="0" fontId="1" fillId="2" borderId="20" xfId="0" applyFont="1" applyFill="1" applyBorder="1" applyAlignment="1">
      <alignment horizontal="right"/>
    </xf>
    <xf numFmtId="44" fontId="1" fillId="2" borderId="21" xfId="0" applyNumberFormat="1" applyFont="1" applyFill="1" applyBorder="1"/>
    <xf numFmtId="44" fontId="1" fillId="2" borderId="22" xfId="0" applyNumberFormat="1" applyFont="1" applyFill="1" applyBorder="1"/>
    <xf numFmtId="9" fontId="0" fillId="2" borderId="1" xfId="0" applyNumberFormat="1" applyFont="1" applyFill="1" applyBorder="1"/>
    <xf numFmtId="44" fontId="0" fillId="2" borderId="1" xfId="0" applyNumberFormat="1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4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7" borderId="12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2" borderId="11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2" borderId="23" xfId="0" applyNumberFormat="1" applyFont="1" applyFill="1" applyBorder="1" applyAlignment="1"/>
    <xf numFmtId="0" fontId="0" fillId="2" borderId="24" xfId="0" applyFill="1" applyBorder="1" applyAlignment="1"/>
    <xf numFmtId="0" fontId="0" fillId="2" borderId="25" xfId="0" applyFill="1" applyBorder="1" applyAlignment="1"/>
    <xf numFmtId="0" fontId="0" fillId="2" borderId="19" xfId="0" applyFill="1" applyBorder="1" applyAlignment="1"/>
    <xf numFmtId="0" fontId="0" fillId="2" borderId="0" xfId="0" applyFill="1" applyAlignment="1"/>
    <xf numFmtId="0" fontId="0" fillId="2" borderId="26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18" xfId="0" applyFill="1" applyBorder="1" applyAlignment="1"/>
    <xf numFmtId="0" fontId="6" fillId="0" borderId="1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7" borderId="11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zoomScale="80" zoomScaleNormal="80" workbookViewId="0">
      <selection activeCell="C7" sqref="C7"/>
    </sheetView>
  </sheetViews>
  <sheetFormatPr defaultRowHeight="15"/>
  <cols>
    <col min="1" max="1" width="46.7109375" customWidth="1"/>
    <col min="2" max="2" width="16" customWidth="1"/>
    <col min="3" max="3" width="15" customWidth="1"/>
    <col min="4" max="5" width="14.7109375" customWidth="1"/>
    <col min="6" max="6" width="6" customWidth="1"/>
    <col min="7" max="11" width="14.7109375" customWidth="1"/>
    <col min="12" max="12" width="15.7109375" bestFit="1" customWidth="1"/>
    <col min="13" max="13" width="2.7109375" customWidth="1"/>
    <col min="14" max="14" width="14.7109375" customWidth="1"/>
  </cols>
  <sheetData>
    <row r="1" spans="1:14" ht="30.75" customHeight="1" thickBot="1">
      <c r="A1" s="111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  <c r="M1" s="114"/>
      <c r="N1" s="115"/>
    </row>
    <row r="2" spans="1:14" ht="15.7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34.5" customHeight="1" thickBot="1">
      <c r="A3" s="8"/>
      <c r="B3" s="64" t="s">
        <v>14</v>
      </c>
      <c r="C3" s="64" t="s">
        <v>7</v>
      </c>
      <c r="D3" s="64" t="s">
        <v>13</v>
      </c>
      <c r="E3" s="116" t="s">
        <v>8</v>
      </c>
      <c r="F3" s="117"/>
      <c r="G3" s="118"/>
      <c r="H3" s="64" t="s">
        <v>9</v>
      </c>
      <c r="I3" s="64" t="s">
        <v>10</v>
      </c>
      <c r="J3" s="64" t="s">
        <v>11</v>
      </c>
      <c r="K3" s="64" t="s">
        <v>12</v>
      </c>
      <c r="L3" s="64" t="s">
        <v>16</v>
      </c>
    </row>
    <row r="4" spans="1:14" ht="15" customHeight="1">
      <c r="A4" s="80" t="s">
        <v>5</v>
      </c>
      <c r="B4" s="81"/>
      <c r="C4" s="81"/>
      <c r="D4" s="81"/>
      <c r="E4" s="82"/>
      <c r="F4" s="82"/>
      <c r="G4" s="82"/>
      <c r="H4" s="81"/>
      <c r="I4" s="81"/>
      <c r="J4" s="81"/>
      <c r="K4" s="81"/>
      <c r="L4" s="83"/>
    </row>
    <row r="5" spans="1:14" ht="15" customHeight="1">
      <c r="A5" s="84"/>
      <c r="B5" s="85"/>
      <c r="C5" s="85"/>
      <c r="D5" s="85"/>
      <c r="E5" s="86" t="s">
        <v>103</v>
      </c>
      <c r="F5" s="86" t="s">
        <v>99</v>
      </c>
      <c r="G5" s="86" t="s">
        <v>104</v>
      </c>
      <c r="H5" s="85"/>
      <c r="I5" s="85"/>
      <c r="J5" s="85"/>
      <c r="K5" s="85"/>
      <c r="L5" s="85"/>
    </row>
    <row r="6" spans="1:14">
      <c r="A6" s="11" t="s">
        <v>75</v>
      </c>
      <c r="B6" s="12">
        <v>1700</v>
      </c>
      <c r="C6" s="12">
        <v>3420</v>
      </c>
      <c r="D6" s="12">
        <v>0</v>
      </c>
      <c r="E6" s="12">
        <v>28300</v>
      </c>
      <c r="F6" s="90">
        <v>1</v>
      </c>
      <c r="G6" s="91">
        <f t="shared" ref="G6:G11" si="0">+E6*F6</f>
        <v>28300</v>
      </c>
      <c r="H6" s="12">
        <v>0</v>
      </c>
      <c r="I6" s="12"/>
      <c r="J6" s="12">
        <v>0</v>
      </c>
      <c r="K6" s="12">
        <v>1850</v>
      </c>
      <c r="L6" s="13">
        <f>+B6+C6+D6+G6+H6+I6+J6+K6</f>
        <v>35270</v>
      </c>
    </row>
    <row r="7" spans="1:14">
      <c r="A7" s="14" t="s">
        <v>55</v>
      </c>
      <c r="B7" s="15">
        <v>4311.42</v>
      </c>
      <c r="C7" s="15">
        <v>1542.08</v>
      </c>
      <c r="D7" s="15">
        <v>0</v>
      </c>
      <c r="E7" s="15">
        <v>9924.4</v>
      </c>
      <c r="F7" s="90">
        <v>1</v>
      </c>
      <c r="G7" s="91">
        <f t="shared" si="0"/>
        <v>9924.4</v>
      </c>
      <c r="H7" s="15">
        <v>0</v>
      </c>
      <c r="I7" s="15"/>
      <c r="J7" s="15">
        <v>0</v>
      </c>
      <c r="K7" s="15">
        <v>530</v>
      </c>
      <c r="L7" s="13">
        <f>+B7+C7+D7+G7+H7+I7+J7+K7</f>
        <v>16307.9</v>
      </c>
    </row>
    <row r="8" spans="1:14">
      <c r="A8" s="14" t="s">
        <v>56</v>
      </c>
      <c r="B8" s="15">
        <v>1519.38</v>
      </c>
      <c r="C8" s="15">
        <v>12500.94</v>
      </c>
      <c r="D8" s="15">
        <v>1077.77</v>
      </c>
      <c r="E8" s="15">
        <v>3619.34</v>
      </c>
      <c r="F8" s="90">
        <v>1</v>
      </c>
      <c r="G8" s="91">
        <f t="shared" si="0"/>
        <v>3619.34</v>
      </c>
      <c r="H8" s="15">
        <v>0</v>
      </c>
      <c r="I8" s="15"/>
      <c r="J8" s="15">
        <v>0</v>
      </c>
      <c r="K8" s="15">
        <v>2612.6</v>
      </c>
      <c r="L8" s="13">
        <f>+B8+C8+D8+G8+H8+I8+J8+K8</f>
        <v>21330.03</v>
      </c>
    </row>
    <row r="9" spans="1:14">
      <c r="A9" s="68" t="s">
        <v>19</v>
      </c>
      <c r="B9" s="17">
        <v>0</v>
      </c>
      <c r="C9" s="17">
        <v>0</v>
      </c>
      <c r="D9" s="17"/>
      <c r="E9" s="17">
        <v>0</v>
      </c>
      <c r="F9" s="90">
        <f>+F$6</f>
        <v>1</v>
      </c>
      <c r="G9" s="91">
        <f t="shared" si="0"/>
        <v>0</v>
      </c>
      <c r="H9" s="17">
        <v>0</v>
      </c>
      <c r="I9" s="17"/>
      <c r="J9" s="17"/>
      <c r="K9" s="17">
        <v>0</v>
      </c>
      <c r="L9" s="13">
        <f>+B9+C9+D9+G9+H9+I9+J9+K9</f>
        <v>0</v>
      </c>
    </row>
    <row r="10" spans="1:14">
      <c r="A10" s="101" t="s">
        <v>118</v>
      </c>
      <c r="B10" s="17">
        <v>0</v>
      </c>
      <c r="C10" s="17">
        <v>9400</v>
      </c>
      <c r="D10" s="17"/>
      <c r="E10" s="17">
        <v>0</v>
      </c>
      <c r="F10" s="90">
        <f>+F$6</f>
        <v>1</v>
      </c>
      <c r="G10" s="91">
        <f t="shared" si="0"/>
        <v>0</v>
      </c>
      <c r="H10" s="17">
        <v>0</v>
      </c>
      <c r="I10" s="17"/>
      <c r="J10" s="17"/>
      <c r="K10" s="17">
        <v>0</v>
      </c>
      <c r="L10" s="13">
        <f>+B10+C10+D10+G10+H10+I10+J10+K10</f>
        <v>9400</v>
      </c>
    </row>
    <row r="11" spans="1:14" ht="15.75" thickBot="1">
      <c r="A11" s="101" t="s">
        <v>119</v>
      </c>
      <c r="B11" s="17">
        <v>0</v>
      </c>
      <c r="C11" s="17">
        <v>0</v>
      </c>
      <c r="D11" s="17"/>
      <c r="E11" s="17">
        <v>0</v>
      </c>
      <c r="F11" s="90">
        <f>+F$6</f>
        <v>1</v>
      </c>
      <c r="G11" s="91">
        <f t="shared" si="0"/>
        <v>0</v>
      </c>
      <c r="H11" s="17">
        <v>0</v>
      </c>
      <c r="I11" s="17"/>
      <c r="J11" s="17"/>
      <c r="K11" s="17">
        <v>0</v>
      </c>
      <c r="L11" s="13">
        <v>893.2</v>
      </c>
    </row>
    <row r="12" spans="1:14" ht="15.75" thickBot="1">
      <c r="A12" s="69" t="s">
        <v>17</v>
      </c>
      <c r="B12" s="3">
        <f t="shared" ref="B12:K12" si="1">SUM(B6:B9)</f>
        <v>7530.8</v>
      </c>
      <c r="C12" s="65">
        <f t="shared" si="1"/>
        <v>17463.02</v>
      </c>
      <c r="D12" s="65">
        <f t="shared" si="1"/>
        <v>1077.77</v>
      </c>
      <c r="E12" s="65">
        <f>SUM(E6:E9)</f>
        <v>41843.740000000005</v>
      </c>
      <c r="F12" s="65"/>
      <c r="G12" s="65">
        <f>SUM(G6:G9)</f>
        <v>41843.740000000005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4992.6000000000004</v>
      </c>
      <c r="L12" s="42">
        <f>SUM(L6:L11)</f>
        <v>83201.12999999999</v>
      </c>
    </row>
    <row r="13" spans="1:14" ht="15.75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4" ht="16.5" thickBot="1">
      <c r="A14" s="4" t="s">
        <v>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3"/>
    </row>
    <row r="15" spans="1:14">
      <c r="A15" s="87" t="s">
        <v>57</v>
      </c>
      <c r="B15" s="85"/>
      <c r="C15" s="85"/>
      <c r="D15" s="85"/>
      <c r="E15" s="86" t="s">
        <v>101</v>
      </c>
      <c r="F15" s="86" t="s">
        <v>99</v>
      </c>
      <c r="G15" s="86" t="s">
        <v>100</v>
      </c>
      <c r="H15" s="85"/>
      <c r="I15" s="85"/>
      <c r="J15" s="85"/>
      <c r="K15" s="85"/>
      <c r="L15" s="85"/>
    </row>
    <row r="16" spans="1:14">
      <c r="A16" s="14" t="s">
        <v>0</v>
      </c>
      <c r="B16" s="12" t="s">
        <v>124</v>
      </c>
      <c r="C16" s="12" t="s">
        <v>124</v>
      </c>
      <c r="D16" s="12" t="s">
        <v>124</v>
      </c>
      <c r="E16" s="12" t="s">
        <v>124</v>
      </c>
      <c r="F16" s="90">
        <v>1</v>
      </c>
      <c r="G16" s="91" t="s">
        <v>124</v>
      </c>
      <c r="H16" s="12"/>
      <c r="I16" s="12"/>
      <c r="J16" s="12">
        <v>0</v>
      </c>
      <c r="K16" s="12" t="s">
        <v>124</v>
      </c>
      <c r="L16" s="13" t="s">
        <v>124</v>
      </c>
    </row>
    <row r="17" spans="1:14">
      <c r="A17" s="77" t="s">
        <v>120</v>
      </c>
      <c r="B17" s="12">
        <v>14433.9</v>
      </c>
      <c r="C17" s="12">
        <v>5162.63</v>
      </c>
      <c r="D17" s="12">
        <v>0</v>
      </c>
      <c r="E17" s="12">
        <v>33225.160000000003</v>
      </c>
      <c r="F17" s="90">
        <v>1</v>
      </c>
      <c r="G17" s="91">
        <f>+E17*F17</f>
        <v>33225.160000000003</v>
      </c>
      <c r="H17" s="12"/>
      <c r="I17" s="12"/>
      <c r="J17" s="12">
        <v>0</v>
      </c>
      <c r="K17" s="12">
        <v>1774.36</v>
      </c>
      <c r="L17" s="13">
        <f>+B17+C17+D17+G17+H17+I17+J17+K17</f>
        <v>54596.05</v>
      </c>
    </row>
    <row r="18" spans="1:14">
      <c r="A18" s="14" t="s">
        <v>1</v>
      </c>
      <c r="B18" s="15">
        <v>0</v>
      </c>
      <c r="C18" s="15">
        <v>0</v>
      </c>
      <c r="D18" s="15">
        <v>0</v>
      </c>
      <c r="E18" s="15">
        <v>0</v>
      </c>
      <c r="F18" s="90">
        <f t="shared" ref="F18:F23" si="2">+F$6</f>
        <v>1</v>
      </c>
      <c r="G18" s="91">
        <f t="shared" ref="G18:G23" si="3">+E18*F18</f>
        <v>0</v>
      </c>
      <c r="H18" s="15"/>
      <c r="I18" s="15"/>
      <c r="J18" s="15">
        <v>0</v>
      </c>
      <c r="K18" s="15">
        <v>0</v>
      </c>
      <c r="L18" s="13">
        <f t="shared" ref="L18:L23" si="4">+B18+C18+D18+G18+H18+I18+J18+K18</f>
        <v>0</v>
      </c>
    </row>
    <row r="19" spans="1:14">
      <c r="A19" s="14" t="s">
        <v>2</v>
      </c>
      <c r="B19" s="15">
        <v>0</v>
      </c>
      <c r="C19" s="15">
        <v>0</v>
      </c>
      <c r="D19" s="15">
        <v>0</v>
      </c>
      <c r="E19" s="15">
        <v>0</v>
      </c>
      <c r="F19" s="90">
        <f t="shared" si="2"/>
        <v>1</v>
      </c>
      <c r="G19" s="91">
        <f t="shared" si="3"/>
        <v>0</v>
      </c>
      <c r="H19" s="15"/>
      <c r="I19" s="15"/>
      <c r="J19" s="15">
        <v>0</v>
      </c>
      <c r="K19" s="15">
        <v>0</v>
      </c>
      <c r="L19" s="13">
        <f t="shared" si="4"/>
        <v>0</v>
      </c>
    </row>
    <row r="20" spans="1:14">
      <c r="A20" s="14" t="s">
        <v>3</v>
      </c>
      <c r="B20" s="15">
        <v>0</v>
      </c>
      <c r="C20" s="15">
        <v>0</v>
      </c>
      <c r="D20" s="15">
        <v>0</v>
      </c>
      <c r="E20" s="15">
        <v>0</v>
      </c>
      <c r="F20" s="90">
        <f t="shared" si="2"/>
        <v>1</v>
      </c>
      <c r="G20" s="91">
        <f t="shared" si="3"/>
        <v>0</v>
      </c>
      <c r="H20" s="15"/>
      <c r="I20" s="15"/>
      <c r="J20" s="15">
        <v>0</v>
      </c>
      <c r="K20" s="15">
        <v>0</v>
      </c>
      <c r="L20" s="13">
        <f t="shared" si="4"/>
        <v>0</v>
      </c>
    </row>
    <row r="21" spans="1:14">
      <c r="A21" s="14" t="s">
        <v>4</v>
      </c>
      <c r="B21" s="15">
        <v>0</v>
      </c>
      <c r="C21" s="15">
        <v>0</v>
      </c>
      <c r="D21" s="15">
        <v>0</v>
      </c>
      <c r="E21" s="15">
        <v>0</v>
      </c>
      <c r="F21" s="90">
        <f t="shared" si="2"/>
        <v>1</v>
      </c>
      <c r="G21" s="91">
        <f t="shared" si="3"/>
        <v>0</v>
      </c>
      <c r="H21" s="15"/>
      <c r="I21" s="15"/>
      <c r="J21" s="15">
        <v>0</v>
      </c>
      <c r="K21" s="15">
        <v>0</v>
      </c>
      <c r="L21" s="13">
        <f t="shared" si="4"/>
        <v>0</v>
      </c>
    </row>
    <row r="22" spans="1:14" ht="30">
      <c r="A22" s="103" t="s">
        <v>125</v>
      </c>
      <c r="B22" s="15">
        <v>1066.28</v>
      </c>
      <c r="C22" s="15">
        <v>719.3</v>
      </c>
      <c r="D22" s="15">
        <v>221.96</v>
      </c>
      <c r="E22" s="15">
        <v>3114.02</v>
      </c>
      <c r="F22" s="90">
        <v>1</v>
      </c>
      <c r="G22" s="91">
        <f t="shared" si="3"/>
        <v>3114.02</v>
      </c>
      <c r="H22" s="15"/>
      <c r="I22" s="15"/>
      <c r="J22" s="15">
        <v>0</v>
      </c>
      <c r="K22" s="15">
        <v>48.47</v>
      </c>
      <c r="L22" s="13">
        <f t="shared" si="4"/>
        <v>5170.03</v>
      </c>
    </row>
    <row r="23" spans="1:14" ht="30">
      <c r="A23" s="103" t="s">
        <v>126</v>
      </c>
      <c r="B23" s="15">
        <v>904.98</v>
      </c>
      <c r="C23" s="15">
        <v>610.48</v>
      </c>
      <c r="D23" s="15">
        <v>188.38</v>
      </c>
      <c r="E23" s="15">
        <v>2642.95</v>
      </c>
      <c r="F23" s="107">
        <f t="shared" si="2"/>
        <v>1</v>
      </c>
      <c r="G23" s="108">
        <f t="shared" si="3"/>
        <v>2642.95</v>
      </c>
      <c r="H23" s="15"/>
      <c r="I23" s="15"/>
      <c r="J23" s="15"/>
      <c r="K23" s="15">
        <v>41.14</v>
      </c>
      <c r="L23" s="13">
        <f t="shared" si="4"/>
        <v>4387.93</v>
      </c>
    </row>
    <row r="24" spans="1:14">
      <c r="A24" s="109" t="s">
        <v>105</v>
      </c>
      <c r="B24" s="15"/>
      <c r="C24" s="15"/>
      <c r="D24" s="15"/>
      <c r="E24" s="15"/>
      <c r="F24" s="107"/>
      <c r="G24" s="108"/>
      <c r="H24" s="15"/>
      <c r="I24" s="15"/>
      <c r="J24" s="15"/>
      <c r="K24" s="15">
        <v>0</v>
      </c>
      <c r="L24" s="13">
        <f>-K24</f>
        <v>0</v>
      </c>
    </row>
    <row r="25" spans="1:14">
      <c r="A25" s="110" t="s">
        <v>2</v>
      </c>
      <c r="B25" s="15"/>
      <c r="C25" s="15"/>
      <c r="D25" s="15"/>
      <c r="E25" s="15"/>
      <c r="F25" s="107"/>
      <c r="G25" s="108"/>
      <c r="H25" s="15"/>
      <c r="I25" s="15"/>
      <c r="J25" s="15"/>
      <c r="K25" s="15"/>
      <c r="L25" s="13">
        <v>-1597.81</v>
      </c>
    </row>
    <row r="26" spans="1:14">
      <c r="A26" s="110" t="s">
        <v>121</v>
      </c>
      <c r="B26" s="15"/>
      <c r="C26" s="15"/>
      <c r="D26" s="15"/>
      <c r="E26" s="15"/>
      <c r="F26" s="107"/>
      <c r="G26" s="108"/>
      <c r="H26" s="15"/>
      <c r="I26" s="15"/>
      <c r="J26" s="15"/>
      <c r="K26" s="15"/>
      <c r="L26" s="13">
        <v>-307.54000000000002</v>
      </c>
    </row>
    <row r="27" spans="1:14">
      <c r="A27" s="110" t="s">
        <v>122</v>
      </c>
      <c r="B27" s="15"/>
      <c r="C27" s="15"/>
      <c r="D27" s="15"/>
      <c r="E27" s="15"/>
      <c r="F27" s="107"/>
      <c r="G27" s="108"/>
      <c r="H27" s="15"/>
      <c r="I27" s="15"/>
      <c r="J27" s="15"/>
      <c r="K27" s="15"/>
      <c r="L27" s="13">
        <v>-428.25</v>
      </c>
    </row>
    <row r="28" spans="1:14" ht="15.75" thickBot="1">
      <c r="A28" s="110" t="s">
        <v>1</v>
      </c>
      <c r="B28" s="15"/>
      <c r="C28" s="15"/>
      <c r="D28" s="15"/>
      <c r="E28" s="15"/>
      <c r="F28" s="107"/>
      <c r="G28" s="108"/>
      <c r="H28" s="15"/>
      <c r="I28" s="15"/>
      <c r="J28" s="15"/>
      <c r="K28" s="15"/>
      <c r="L28" s="100">
        <v>-2377.6799999999998</v>
      </c>
    </row>
    <row r="29" spans="1:14" ht="15.75" thickBot="1">
      <c r="A29" s="104" t="s">
        <v>72</v>
      </c>
      <c r="B29" s="105">
        <f>SUM(B15:B23)</f>
        <v>16405.16</v>
      </c>
      <c r="C29" s="106">
        <f>SUM(C15:C23)</f>
        <v>6492.41</v>
      </c>
      <c r="D29" s="106">
        <f>SUM(D15:D23)</f>
        <v>410.34000000000003</v>
      </c>
      <c r="E29" s="106">
        <f>SUM(E15:E23)</f>
        <v>38982.129999999997</v>
      </c>
      <c r="F29" s="106"/>
      <c r="G29" s="106">
        <f>SUM(G16:G23)</f>
        <v>38982.129999999997</v>
      </c>
      <c r="H29" s="106">
        <f>SUM(H15:H23)</f>
        <v>0</v>
      </c>
      <c r="I29" s="106">
        <f>SUM(I15:I23)</f>
        <v>0</v>
      </c>
      <c r="J29" s="106">
        <f>SUM(J15:J23)</f>
        <v>0</v>
      </c>
      <c r="K29" s="106">
        <f>SUM(K15:K24)</f>
        <v>1863.97</v>
      </c>
      <c r="L29" s="42">
        <f>SUM(L16:L28)</f>
        <v>59442.73</v>
      </c>
    </row>
    <row r="30" spans="1:14" ht="15.75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4" ht="15.75" thickBot="1">
      <c r="A31" s="88" t="s">
        <v>71</v>
      </c>
      <c r="B31" s="85"/>
      <c r="C31" s="85"/>
      <c r="D31" s="85"/>
      <c r="E31" s="86" t="s">
        <v>101</v>
      </c>
      <c r="F31" s="86" t="s">
        <v>99</v>
      </c>
      <c r="G31" s="86" t="s">
        <v>100</v>
      </c>
      <c r="H31" s="85"/>
      <c r="I31" s="85"/>
      <c r="J31" s="85"/>
      <c r="K31" s="85"/>
      <c r="L31" s="85"/>
      <c r="N31" s="32" t="s">
        <v>64</v>
      </c>
    </row>
    <row r="32" spans="1:14" ht="44.25" customHeight="1">
      <c r="A32" s="103" t="s">
        <v>127</v>
      </c>
      <c r="B32" s="89">
        <v>267.23</v>
      </c>
      <c r="C32" s="12">
        <v>823.9</v>
      </c>
      <c r="D32" s="12">
        <v>6.25</v>
      </c>
      <c r="E32" s="12">
        <v>1934.72</v>
      </c>
      <c r="F32" s="90">
        <v>1</v>
      </c>
      <c r="G32" s="91">
        <f>+E32*F32</f>
        <v>1934.72</v>
      </c>
      <c r="H32" s="12"/>
      <c r="I32" s="12"/>
      <c r="J32" s="12">
        <v>0</v>
      </c>
      <c r="K32" s="12">
        <v>7.81</v>
      </c>
      <c r="L32" s="13">
        <f>+B32+C32+D32+G32+H32+I32+J32+K32</f>
        <v>3039.9100000000003</v>
      </c>
      <c r="N32" s="43">
        <v>196000</v>
      </c>
    </row>
    <row r="33" spans="1:14" ht="30.75" thickBot="1">
      <c r="A33" s="103" t="s">
        <v>128</v>
      </c>
      <c r="B33" s="45">
        <v>719.4</v>
      </c>
      <c r="C33" s="15">
        <v>1486.95</v>
      </c>
      <c r="D33" s="15">
        <v>25.24</v>
      </c>
      <c r="E33" s="15">
        <v>1704.78</v>
      </c>
      <c r="F33" s="90">
        <f>+F$6</f>
        <v>1</v>
      </c>
      <c r="G33" s="91">
        <f>+E33*F33</f>
        <v>1704.78</v>
      </c>
      <c r="H33" s="15"/>
      <c r="I33" s="15"/>
      <c r="J33" s="15">
        <v>0</v>
      </c>
      <c r="K33" s="15">
        <v>203.34</v>
      </c>
      <c r="L33" s="13">
        <f>+B33+C33+D33+G33+H33+I33+J33+K33</f>
        <v>4139.71</v>
      </c>
      <c r="N33" s="44">
        <v>0</v>
      </c>
    </row>
    <row r="34" spans="1:14" ht="15.75" thickBot="1">
      <c r="A34" s="69" t="s">
        <v>18</v>
      </c>
      <c r="B34" s="3">
        <f>SUM(B32:B33)</f>
        <v>986.63</v>
      </c>
      <c r="C34" s="3">
        <f>SUM(C32:C33)</f>
        <v>2310.85</v>
      </c>
      <c r="D34" s="3">
        <f>SUM(D32:D33)</f>
        <v>31.49</v>
      </c>
      <c r="E34" s="3">
        <f>SUM(E32:E33)</f>
        <v>3639.5</v>
      </c>
      <c r="F34" s="3"/>
      <c r="G34" s="3">
        <f t="shared" ref="G34:L34" si="5">SUM(G32:G33)</f>
        <v>3639.5</v>
      </c>
      <c r="H34" s="3">
        <f t="shared" si="5"/>
        <v>0</v>
      </c>
      <c r="I34" s="3">
        <f t="shared" si="5"/>
        <v>0</v>
      </c>
      <c r="J34" s="3">
        <f t="shared" si="5"/>
        <v>0</v>
      </c>
      <c r="K34" s="3">
        <f t="shared" si="5"/>
        <v>211.15</v>
      </c>
      <c r="L34" s="42">
        <f t="shared" si="5"/>
        <v>7179.6200000000008</v>
      </c>
    </row>
    <row r="35" spans="1:14" ht="15.75" thickBot="1">
      <c r="A35" s="37"/>
      <c r="B35" s="1"/>
      <c r="C35" s="1"/>
      <c r="D35" s="1"/>
      <c r="E35" s="1"/>
      <c r="F35" s="1"/>
      <c r="G35" s="1"/>
      <c r="H35" s="1"/>
      <c r="I35" s="1"/>
      <c r="J35" s="1"/>
      <c r="K35" s="31"/>
      <c r="L35" s="31"/>
    </row>
    <row r="36" spans="1:14" ht="16.5" thickBot="1">
      <c r="A36" s="70" t="s">
        <v>70</v>
      </c>
      <c r="B36" s="71">
        <f>+B12+B29+B34</f>
        <v>24922.59</v>
      </c>
      <c r="C36" s="72">
        <f>+C12+C29+C34</f>
        <v>26266.28</v>
      </c>
      <c r="D36" s="72">
        <f>+D12+D29+D34</f>
        <v>1519.6000000000001</v>
      </c>
      <c r="E36" s="72">
        <f>+E12+E29+E34</f>
        <v>84465.37</v>
      </c>
      <c r="F36" s="72"/>
      <c r="G36" s="72">
        <f t="shared" ref="G36:L36" si="6">+G12+G29+G34</f>
        <v>84465.37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72">
        <f t="shared" si="6"/>
        <v>7067.72</v>
      </c>
      <c r="L36" s="73">
        <f t="shared" si="6"/>
        <v>149823.47999999998</v>
      </c>
    </row>
    <row r="37" spans="1:1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5"/>
    </row>
    <row r="38" spans="1:14">
      <c r="A38" s="33"/>
      <c r="B38" s="76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5"/>
    </row>
    <row r="39" spans="1:14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8"/>
      <c r="L39" s="8"/>
    </row>
    <row r="40" spans="1:14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8"/>
      <c r="L41" s="8"/>
    </row>
    <row r="42" spans="1:14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4" ht="19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4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4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4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8"/>
      <c r="L47" s="8"/>
    </row>
    <row r="48" spans="1:14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"/>
      <c r="L52" s="8"/>
    </row>
    <row r="53" spans="1:1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8"/>
      <c r="L61" s="8"/>
    </row>
    <row r="62" spans="1:1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8"/>
      <c r="L64" s="8"/>
    </row>
    <row r="65" spans="1:1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8"/>
      <c r="L65" s="8"/>
    </row>
    <row r="66" spans="1:1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8"/>
      <c r="L66" s="8"/>
    </row>
    <row r="67" spans="1:1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8"/>
      <c r="L67" s="8"/>
    </row>
    <row r="68" spans="1:1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8"/>
      <c r="L68" s="8"/>
    </row>
    <row r="69" spans="1:1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8"/>
      <c r="L69" s="8"/>
    </row>
    <row r="70" spans="1:1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8"/>
      <c r="L70" s="8"/>
    </row>
    <row r="71" spans="1:1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8"/>
      <c r="L71" s="8"/>
    </row>
    <row r="72" spans="1:1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"/>
      <c r="L72" s="8"/>
    </row>
    <row r="73" spans="1:1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8"/>
      <c r="L73" s="8"/>
    </row>
    <row r="74" spans="1:1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8"/>
      <c r="L74" s="8"/>
    </row>
    <row r="75" spans="1:1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"/>
      <c r="L75" s="8"/>
    </row>
    <row r="76" spans="1:1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"/>
      <c r="L76" s="8"/>
    </row>
    <row r="77" spans="1:1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"/>
      <c r="L77" s="8"/>
    </row>
    <row r="78" spans="1:1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"/>
      <c r="L78" s="8"/>
    </row>
    <row r="79" spans="1:1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"/>
      <c r="L79" s="8"/>
    </row>
    <row r="80" spans="1:1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"/>
      <c r="L80" s="8"/>
    </row>
    <row r="81" spans="1:1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"/>
      <c r="L81" s="8"/>
    </row>
    <row r="82" spans="1:1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"/>
      <c r="L82" s="8"/>
    </row>
    <row r="83" spans="1:1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"/>
      <c r="L83" s="8"/>
    </row>
    <row r="84" spans="1:1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"/>
      <c r="L84" s="8"/>
    </row>
    <row r="85" spans="1:1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"/>
      <c r="L85" s="8"/>
    </row>
    <row r="86" spans="1:1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"/>
      <c r="L86" s="8"/>
    </row>
    <row r="87" spans="1:1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"/>
      <c r="L87" s="8"/>
    </row>
    <row r="88" spans="1:1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"/>
      <c r="L88" s="8"/>
    </row>
    <row r="89" spans="1:1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"/>
      <c r="L89" s="8"/>
    </row>
    <row r="90" spans="1:1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"/>
      <c r="L90" s="8"/>
    </row>
    <row r="91" spans="1:1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"/>
      <c r="L91" s="8"/>
    </row>
    <row r="92" spans="1:1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"/>
      <c r="L92" s="8"/>
    </row>
    <row r="93" spans="1:1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"/>
      <c r="L93" s="8"/>
    </row>
    <row r="94" spans="1:1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"/>
      <c r="L94" s="8"/>
    </row>
    <row r="95" spans="1:1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"/>
      <c r="L95" s="8"/>
    </row>
    <row r="96" spans="1:1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"/>
      <c r="L96" s="8"/>
    </row>
    <row r="97" spans="1:1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"/>
      <c r="L97" s="8"/>
    </row>
    <row r="98" spans="1:1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"/>
      <c r="L98" s="8"/>
    </row>
    <row r="99" spans="1:1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"/>
      <c r="L99" s="8"/>
    </row>
    <row r="100" spans="1:1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"/>
      <c r="L100" s="8"/>
    </row>
    <row r="101" spans="1:1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"/>
      <c r="L101" s="8"/>
    </row>
    <row r="102" spans="1:1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"/>
      <c r="L102" s="8"/>
    </row>
    <row r="103" spans="1:1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"/>
      <c r="L103" s="8"/>
    </row>
    <row r="104" spans="1:1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"/>
      <c r="L104" s="8"/>
    </row>
    <row r="105" spans="1:1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"/>
      <c r="L105" s="8"/>
    </row>
    <row r="106" spans="1:1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"/>
      <c r="L106" s="8"/>
    </row>
    <row r="107" spans="1:1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"/>
      <c r="L107" s="8"/>
    </row>
    <row r="108" spans="1:1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"/>
      <c r="L108" s="8"/>
    </row>
    <row r="109" spans="1:1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"/>
      <c r="L109" s="8"/>
    </row>
    <row r="110" spans="1:1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"/>
      <c r="L110" s="8"/>
    </row>
    <row r="111" spans="1:1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"/>
      <c r="L111" s="8"/>
    </row>
    <row r="112" spans="1: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"/>
      <c r="L112" s="8"/>
    </row>
    <row r="113" spans="1:1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"/>
      <c r="L113" s="8"/>
    </row>
    <row r="114" spans="1:1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"/>
      <c r="L114" s="8"/>
    </row>
    <row r="115" spans="1:1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"/>
      <c r="L115" s="8"/>
    </row>
    <row r="116" spans="1:1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8"/>
      <c r="L116" s="8"/>
    </row>
    <row r="117" spans="1:1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8"/>
      <c r="L117" s="8"/>
    </row>
    <row r="118" spans="1:1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8"/>
      <c r="L118" s="8"/>
    </row>
    <row r="119" spans="1:1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8"/>
      <c r="L119" s="8"/>
    </row>
    <row r="120" spans="1:1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8"/>
      <c r="L120" s="8"/>
    </row>
    <row r="121" spans="1:1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8"/>
      <c r="L121" s="8"/>
    </row>
    <row r="122" spans="1:1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8"/>
      <c r="L122" s="8"/>
    </row>
    <row r="123" spans="1:1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8"/>
      <c r="L123" s="8"/>
    </row>
    <row r="124" spans="1:1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8"/>
      <c r="L124" s="8"/>
    </row>
    <row r="125" spans="1:1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8"/>
      <c r="L125" s="8"/>
    </row>
    <row r="126" spans="1:1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8"/>
      <c r="L126" s="8"/>
    </row>
    <row r="127" spans="1:1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8"/>
      <c r="L127" s="8"/>
    </row>
    <row r="128" spans="1:1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8"/>
      <c r="L128" s="8"/>
    </row>
    <row r="129" spans="1:1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8"/>
      <c r="L129" s="8"/>
    </row>
    <row r="130" spans="1:1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8"/>
      <c r="L130" s="8"/>
    </row>
    <row r="131" spans="1:1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8"/>
      <c r="L131" s="8"/>
    </row>
    <row r="132" spans="1:1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8"/>
      <c r="L132" s="8"/>
    </row>
    <row r="133" spans="1:1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8"/>
      <c r="L133" s="8"/>
    </row>
    <row r="134" spans="1:1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8"/>
      <c r="L134" s="8"/>
    </row>
    <row r="135" spans="1:1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8"/>
      <c r="L135" s="8"/>
    </row>
    <row r="136" spans="1:1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8"/>
      <c r="L136" s="8"/>
    </row>
    <row r="137" spans="1:1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8"/>
      <c r="L137" s="8"/>
    </row>
    <row r="138" spans="1:1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8"/>
      <c r="L138" s="8"/>
    </row>
    <row r="139" spans="1:1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8"/>
      <c r="L139" s="8"/>
    </row>
    <row r="140" spans="1:1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8"/>
      <c r="L140" s="8"/>
    </row>
    <row r="141" spans="1:1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8"/>
      <c r="L141" s="8"/>
    </row>
    <row r="142" spans="1:1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8"/>
      <c r="L142" s="8"/>
    </row>
    <row r="143" spans="1:1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8"/>
      <c r="L143" s="8"/>
    </row>
    <row r="144" spans="1:1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8"/>
      <c r="L144" s="8"/>
    </row>
    <row r="145" spans="1:1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8"/>
      <c r="L145" s="8"/>
    </row>
    <row r="146" spans="1:1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8"/>
      <c r="L146" s="8"/>
    </row>
    <row r="147" spans="1:1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8"/>
      <c r="L147" s="8"/>
    </row>
    <row r="148" spans="1:1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8"/>
      <c r="L148" s="8"/>
    </row>
    <row r="149" spans="1:1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8"/>
      <c r="L149" s="8"/>
    </row>
    <row r="150" spans="1:1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8"/>
      <c r="L150" s="8"/>
    </row>
    <row r="151" spans="1:1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8"/>
      <c r="L151" s="8"/>
    </row>
    <row r="152" spans="1:12">
      <c r="A152" s="8"/>
      <c r="B152" s="8"/>
      <c r="C152" s="8"/>
      <c r="D152" s="119"/>
      <c r="E152" s="120"/>
      <c r="F152" s="120"/>
      <c r="G152" s="120"/>
      <c r="H152" s="120"/>
      <c r="I152" s="120"/>
      <c r="J152" s="8"/>
      <c r="K152" s="8"/>
      <c r="L152" s="8"/>
    </row>
    <row r="153" spans="1:12">
      <c r="A153" s="8"/>
      <c r="B153" s="8"/>
      <c r="C153" s="8"/>
      <c r="D153" s="119"/>
      <c r="E153" s="120"/>
      <c r="F153" s="120"/>
      <c r="G153" s="120"/>
      <c r="H153" s="120"/>
      <c r="I153" s="120"/>
      <c r="J153" s="8"/>
      <c r="K153" s="8"/>
      <c r="L153" s="8"/>
    </row>
    <row r="154" spans="1:12">
      <c r="A154" s="8"/>
      <c r="B154" s="8"/>
      <c r="C154" s="8"/>
      <c r="D154" s="119"/>
      <c r="E154" s="120"/>
      <c r="F154" s="120"/>
      <c r="G154" s="120"/>
      <c r="H154" s="120"/>
      <c r="I154" s="120"/>
      <c r="J154" s="8"/>
      <c r="K154" s="8"/>
      <c r="L154" s="8"/>
    </row>
    <row r="155" spans="1:12">
      <c r="A155" s="8"/>
      <c r="B155" s="8"/>
      <c r="C155" s="8"/>
      <c r="D155" s="119"/>
      <c r="E155" s="120"/>
      <c r="F155" s="120"/>
      <c r="G155" s="120"/>
      <c r="H155" s="120"/>
      <c r="I155" s="120"/>
      <c r="J155" s="8"/>
      <c r="K155" s="8"/>
      <c r="L155" s="8"/>
    </row>
    <row r="156" spans="1:12">
      <c r="A156" s="8"/>
      <c r="B156" s="8"/>
      <c r="C156" s="8"/>
      <c r="D156" s="119"/>
      <c r="E156" s="120"/>
      <c r="F156" s="120"/>
      <c r="G156" s="120"/>
      <c r="H156" s="120"/>
      <c r="I156" s="120"/>
      <c r="J156" s="8"/>
      <c r="K156" s="8"/>
      <c r="L156" s="8"/>
    </row>
    <row r="157" spans="1:12">
      <c r="A157" s="8"/>
      <c r="B157" s="8"/>
      <c r="C157" s="8"/>
      <c r="D157" s="119"/>
      <c r="E157" s="120"/>
      <c r="F157" s="120"/>
      <c r="G157" s="120"/>
      <c r="H157" s="120"/>
      <c r="I157" s="120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</row>
    <row r="161" spans="2:2">
      <c r="B161" s="38"/>
    </row>
  </sheetData>
  <mergeCells count="8">
    <mergeCell ref="A1:N1"/>
    <mergeCell ref="E3:G3"/>
    <mergeCell ref="D156:I156"/>
    <mergeCell ref="D157:I157"/>
    <mergeCell ref="D152:I152"/>
    <mergeCell ref="D153:I153"/>
    <mergeCell ref="D154:I154"/>
    <mergeCell ref="D155:I15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3" manualBreakCount="3">
    <brk id="38" max="16383" man="1"/>
    <brk id="64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opLeftCell="A4" workbookViewId="0">
      <selection activeCell="G5" sqref="G5"/>
    </sheetView>
  </sheetViews>
  <sheetFormatPr defaultRowHeight="15"/>
  <cols>
    <col min="1" max="1" width="40.85546875" customWidth="1"/>
    <col min="2" max="2" width="17.5703125" customWidth="1"/>
    <col min="3" max="3" width="12.85546875" customWidth="1"/>
    <col min="4" max="4" width="12" customWidth="1"/>
    <col min="5" max="5" width="15.7109375" customWidth="1"/>
    <col min="6" max="6" width="15.140625" customWidth="1"/>
    <col min="7" max="7" width="16.140625" customWidth="1"/>
  </cols>
  <sheetData>
    <row r="1" spans="1:7" ht="27" thickBot="1">
      <c r="A1" s="111" t="s">
        <v>23</v>
      </c>
      <c r="B1" s="121"/>
      <c r="C1" s="121"/>
      <c r="D1" s="121"/>
      <c r="E1" s="121"/>
      <c r="F1" s="121"/>
      <c r="G1" s="122"/>
    </row>
    <row r="2" spans="1:7" ht="15.75" thickBot="1">
      <c r="A2" s="8"/>
      <c r="B2" s="8"/>
      <c r="C2" s="8"/>
      <c r="D2" s="8"/>
      <c r="E2" s="8"/>
      <c r="F2" s="8"/>
      <c r="G2" s="8"/>
    </row>
    <row r="3" spans="1:7" ht="30" customHeight="1">
      <c r="A3" s="8"/>
      <c r="B3" s="62" t="s">
        <v>66</v>
      </c>
      <c r="C3" s="62" t="s">
        <v>67</v>
      </c>
      <c r="D3" s="62" t="s">
        <v>68</v>
      </c>
      <c r="E3" s="62" t="s">
        <v>69</v>
      </c>
      <c r="F3" s="62" t="s">
        <v>90</v>
      </c>
      <c r="G3" s="62" t="s">
        <v>16</v>
      </c>
    </row>
    <row r="4" spans="1:7" ht="15" customHeight="1">
      <c r="A4" s="10" t="s">
        <v>73</v>
      </c>
      <c r="B4" s="18"/>
      <c r="C4" s="18"/>
      <c r="D4" s="18"/>
      <c r="E4" s="18"/>
      <c r="F4" s="18"/>
      <c r="G4" s="18"/>
    </row>
    <row r="5" spans="1:7">
      <c r="A5" s="14" t="s">
        <v>21</v>
      </c>
      <c r="B5" s="15">
        <v>300</v>
      </c>
      <c r="C5" s="15">
        <v>9165</v>
      </c>
      <c r="D5" s="15">
        <v>0</v>
      </c>
      <c r="E5" s="15">
        <v>4200</v>
      </c>
      <c r="F5" s="15">
        <v>3050</v>
      </c>
      <c r="G5" s="16">
        <f>SUM(B5:F5)</f>
        <v>16715</v>
      </c>
    </row>
    <row r="6" spans="1:7">
      <c r="A6" s="14" t="s">
        <v>22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6">
        <f>SUM(B6:F6)</f>
        <v>0</v>
      </c>
    </row>
    <row r="7" spans="1:7">
      <c r="A7" s="75" t="s">
        <v>95</v>
      </c>
      <c r="B7" s="2">
        <f t="shared" ref="B7:G7" si="0">SUM(B5:B6)</f>
        <v>300</v>
      </c>
      <c r="C7" s="2">
        <f t="shared" si="0"/>
        <v>9165</v>
      </c>
      <c r="D7" s="2">
        <f t="shared" si="0"/>
        <v>0</v>
      </c>
      <c r="E7" s="2">
        <f t="shared" si="0"/>
        <v>4200</v>
      </c>
      <c r="F7" s="2">
        <f t="shared" si="0"/>
        <v>3050</v>
      </c>
      <c r="G7" s="2">
        <f t="shared" si="0"/>
        <v>16715</v>
      </c>
    </row>
    <row r="8" spans="1:7">
      <c r="A8" s="8"/>
      <c r="B8" s="8"/>
      <c r="C8" s="8"/>
      <c r="D8" s="8"/>
      <c r="E8" s="8"/>
      <c r="F8" s="8"/>
      <c r="G8" s="8"/>
    </row>
    <row r="9" spans="1:7">
      <c r="A9" s="9" t="s">
        <v>58</v>
      </c>
      <c r="B9" s="18"/>
      <c r="C9" s="18"/>
      <c r="D9" s="18"/>
      <c r="E9" s="18"/>
      <c r="F9" s="18"/>
      <c r="G9" s="18"/>
    </row>
    <row r="10" spans="1:7">
      <c r="A10" s="14" t="s">
        <v>21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6">
        <f>SUM(B10:F10)</f>
        <v>0</v>
      </c>
    </row>
    <row r="11" spans="1:7">
      <c r="A11" s="14" t="s">
        <v>22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6">
        <f>SUM(B11:F11)</f>
        <v>0</v>
      </c>
    </row>
    <row r="12" spans="1:7">
      <c r="A12" s="14" t="s">
        <v>102</v>
      </c>
      <c r="B12" s="15"/>
      <c r="C12" s="15"/>
      <c r="D12" s="15"/>
      <c r="E12" s="15">
        <f>+CG!E36-CG!G36</f>
        <v>0</v>
      </c>
      <c r="F12" s="15"/>
      <c r="G12" s="16">
        <f>SUM(B12:F12)</f>
        <v>0</v>
      </c>
    </row>
    <row r="13" spans="1:7">
      <c r="A13" s="75" t="s">
        <v>96</v>
      </c>
      <c r="B13" s="2">
        <f>SUM(B10:B11)</f>
        <v>0</v>
      </c>
      <c r="C13" s="2">
        <f>SUM(C10:C11)</f>
        <v>0</v>
      </c>
      <c r="D13" s="2">
        <f>SUM(D10:D11)</f>
        <v>0</v>
      </c>
      <c r="E13" s="2">
        <f>SUM(E10:E12)</f>
        <v>0</v>
      </c>
      <c r="F13" s="2">
        <f>SUM(F10:F11)</f>
        <v>0</v>
      </c>
      <c r="G13" s="2">
        <f>SUM(G10:G12)</f>
        <v>0</v>
      </c>
    </row>
    <row r="14" spans="1:7">
      <c r="A14" s="8"/>
      <c r="B14" s="8"/>
      <c r="C14" s="8"/>
      <c r="D14" s="8"/>
      <c r="E14" s="8"/>
      <c r="F14" s="8"/>
      <c r="G14" s="8"/>
    </row>
    <row r="15" spans="1:7">
      <c r="A15" s="9" t="s">
        <v>52</v>
      </c>
      <c r="B15" s="18"/>
      <c r="C15" s="18"/>
      <c r="D15" s="18"/>
      <c r="E15" s="18"/>
      <c r="F15" s="18"/>
      <c r="G15" s="18"/>
    </row>
    <row r="16" spans="1:7">
      <c r="A16" s="14" t="s">
        <v>21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6">
        <f>SUM(B16:F16)</f>
        <v>0</v>
      </c>
    </row>
    <row r="17" spans="1:7">
      <c r="A17" s="14" t="s">
        <v>22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6">
        <f>SUM(B17:F17)</f>
        <v>0</v>
      </c>
    </row>
    <row r="18" spans="1:7">
      <c r="A18" s="14" t="s">
        <v>77</v>
      </c>
      <c r="B18" s="123"/>
      <c r="C18" s="124"/>
      <c r="D18" s="124"/>
      <c r="E18" s="125"/>
      <c r="F18" s="15">
        <v>10598.09</v>
      </c>
      <c r="G18" s="16">
        <v>10290</v>
      </c>
    </row>
    <row r="19" spans="1:7">
      <c r="A19" s="14" t="s">
        <v>93</v>
      </c>
      <c r="B19" s="126"/>
      <c r="C19" s="127"/>
      <c r="D19" s="127"/>
      <c r="E19" s="128"/>
      <c r="F19" s="15">
        <v>0</v>
      </c>
      <c r="G19" s="16">
        <f>+F19</f>
        <v>0</v>
      </c>
    </row>
    <row r="20" spans="1:7">
      <c r="A20" s="51" t="s">
        <v>92</v>
      </c>
      <c r="B20" s="126"/>
      <c r="C20" s="127"/>
      <c r="D20" s="127"/>
      <c r="E20" s="128"/>
      <c r="F20" s="15">
        <v>540.29</v>
      </c>
      <c r="G20" s="16">
        <f>+F20</f>
        <v>540.29</v>
      </c>
    </row>
    <row r="21" spans="1:7">
      <c r="A21" s="41" t="s">
        <v>78</v>
      </c>
      <c r="B21" s="129"/>
      <c r="C21" s="130"/>
      <c r="D21" s="130"/>
      <c r="E21" s="131"/>
      <c r="F21" s="36">
        <v>0</v>
      </c>
      <c r="G21" s="16">
        <f>+F21</f>
        <v>0</v>
      </c>
    </row>
    <row r="22" spans="1:7">
      <c r="A22" s="75" t="s">
        <v>97</v>
      </c>
      <c r="B22" s="2">
        <f>SUM(B16:B17)</f>
        <v>0</v>
      </c>
      <c r="C22" s="2">
        <f>SUM(C16:C17)</f>
        <v>0</v>
      </c>
      <c r="D22" s="2">
        <f>SUM(D16:D17)</f>
        <v>0</v>
      </c>
      <c r="E22" s="2">
        <f>SUM(E16:E17)</f>
        <v>0</v>
      </c>
      <c r="F22" s="2">
        <f>SUM(F16:F21)</f>
        <v>11138.380000000001</v>
      </c>
      <c r="G22" s="2">
        <f>SUM(G16:G21)</f>
        <v>10830.29</v>
      </c>
    </row>
    <row r="23" spans="1:7" ht="15.75" thickBot="1">
      <c r="A23" s="8"/>
      <c r="B23" s="8"/>
      <c r="C23" s="8"/>
      <c r="D23" s="8"/>
      <c r="E23" s="8"/>
      <c r="F23" s="8"/>
      <c r="G23" s="8"/>
    </row>
    <row r="24" spans="1:7" ht="16.5" thickBot="1">
      <c r="A24" s="74" t="s">
        <v>20</v>
      </c>
      <c r="B24" s="63">
        <f t="shared" ref="B24:G24" si="1">+B7+B13+B22</f>
        <v>300</v>
      </c>
      <c r="C24" s="63">
        <f t="shared" si="1"/>
        <v>9165</v>
      </c>
      <c r="D24" s="63">
        <f t="shared" si="1"/>
        <v>0</v>
      </c>
      <c r="E24" s="63">
        <f t="shared" si="1"/>
        <v>4200</v>
      </c>
      <c r="F24" s="63">
        <f t="shared" si="1"/>
        <v>14188.380000000001</v>
      </c>
      <c r="G24" s="63">
        <f t="shared" si="1"/>
        <v>27545.29</v>
      </c>
    </row>
    <row r="25" spans="1:7">
      <c r="A25" s="41"/>
      <c r="B25" s="39"/>
      <c r="C25" s="40"/>
      <c r="D25" s="40"/>
      <c r="E25" s="40">
        <f>+CG!E38</f>
        <v>0</v>
      </c>
      <c r="F25" s="36"/>
      <c r="G25" s="38"/>
    </row>
    <row r="26" spans="1:7">
      <c r="E26" s="38"/>
    </row>
  </sheetData>
  <mergeCells count="2">
    <mergeCell ref="A1:G1"/>
    <mergeCell ref="B18:E2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6"/>
  <sheetViews>
    <sheetView workbookViewId="0">
      <selection activeCell="B11" sqref="B11"/>
    </sheetView>
  </sheetViews>
  <sheetFormatPr defaultRowHeight="15"/>
  <cols>
    <col min="1" max="1" width="61" customWidth="1"/>
    <col min="2" max="2" width="17.7109375" customWidth="1"/>
  </cols>
  <sheetData>
    <row r="1" spans="1:2" ht="27" thickBot="1">
      <c r="A1" s="134" t="s">
        <v>63</v>
      </c>
      <c r="B1" s="135"/>
    </row>
    <row r="2" spans="1:2" ht="15.75" thickBot="1">
      <c r="A2" s="8"/>
      <c r="B2" s="7"/>
    </row>
    <row r="3" spans="1:2" ht="15.75" thickBot="1">
      <c r="A3" s="136" t="s">
        <v>40</v>
      </c>
      <c r="B3" s="137"/>
    </row>
    <row r="4" spans="1:2">
      <c r="A4" s="52" t="s">
        <v>129</v>
      </c>
      <c r="B4" s="19">
        <v>1804.96</v>
      </c>
    </row>
    <row r="5" spans="1:2">
      <c r="A5" s="53" t="s">
        <v>130</v>
      </c>
      <c r="B5" s="20">
        <v>9551.73</v>
      </c>
    </row>
    <row r="6" spans="1:2">
      <c r="A6" s="53" t="s">
        <v>131</v>
      </c>
      <c r="B6" s="20">
        <v>6042.69</v>
      </c>
    </row>
    <row r="7" spans="1:2">
      <c r="A7" s="53" t="s">
        <v>132</v>
      </c>
      <c r="B7" s="20">
        <v>337.62</v>
      </c>
    </row>
    <row r="8" spans="1:2">
      <c r="A8" s="53" t="s">
        <v>133</v>
      </c>
      <c r="B8" s="20">
        <v>286.55</v>
      </c>
    </row>
    <row r="9" spans="1:2">
      <c r="A9" s="53" t="s">
        <v>134</v>
      </c>
      <c r="B9" s="20">
        <v>85.64</v>
      </c>
    </row>
    <row r="10" spans="1:2">
      <c r="A10" s="53" t="s">
        <v>135</v>
      </c>
      <c r="B10" s="20">
        <v>534.76</v>
      </c>
    </row>
    <row r="11" spans="1:2">
      <c r="A11" s="21" t="s">
        <v>15</v>
      </c>
      <c r="B11" s="22">
        <f>SUM(B4:B10)</f>
        <v>18643.949999999993</v>
      </c>
    </row>
    <row r="12" spans="1:2" ht="15.75" thickBot="1">
      <c r="A12" s="23"/>
      <c r="B12" s="7"/>
    </row>
    <row r="13" spans="1:2" ht="15.75" thickBot="1">
      <c r="A13" s="136" t="s">
        <v>41</v>
      </c>
      <c r="B13" s="137"/>
    </row>
    <row r="14" spans="1:2">
      <c r="A14" s="52" t="s">
        <v>25</v>
      </c>
      <c r="B14" s="19">
        <v>0</v>
      </c>
    </row>
    <row r="15" spans="1:2">
      <c r="A15" s="53" t="s">
        <v>26</v>
      </c>
      <c r="B15" s="20">
        <v>0</v>
      </c>
    </row>
    <row r="16" spans="1:2">
      <c r="A16" s="53" t="s">
        <v>27</v>
      </c>
      <c r="B16" s="20">
        <v>0</v>
      </c>
    </row>
    <row r="17" spans="1:2">
      <c r="A17" s="21" t="s">
        <v>15</v>
      </c>
      <c r="B17" s="22">
        <f>SUM(B14:B16)</f>
        <v>0</v>
      </c>
    </row>
    <row r="18" spans="1:2" ht="15.75" thickBot="1">
      <c r="A18" s="24"/>
      <c r="B18" s="7"/>
    </row>
    <row r="19" spans="1:2" ht="15.75" thickBot="1">
      <c r="A19" s="136" t="s">
        <v>42</v>
      </c>
      <c r="B19" s="137"/>
    </row>
    <row r="20" spans="1:2">
      <c r="A20" s="138" t="s">
        <v>28</v>
      </c>
      <c r="B20" s="138"/>
    </row>
    <row r="21" spans="1:2">
      <c r="A21" s="54" t="s">
        <v>29</v>
      </c>
      <c r="B21" s="20">
        <v>0</v>
      </c>
    </row>
    <row r="22" spans="1:2">
      <c r="A22" s="55" t="s">
        <v>30</v>
      </c>
      <c r="B22" s="20">
        <v>0</v>
      </c>
    </row>
    <row r="23" spans="1:2">
      <c r="A23" s="55" t="s">
        <v>31</v>
      </c>
      <c r="B23" s="20">
        <v>0</v>
      </c>
    </row>
    <row r="24" spans="1:2">
      <c r="A24" s="55" t="s">
        <v>32</v>
      </c>
      <c r="B24" s="20">
        <v>0</v>
      </c>
    </row>
    <row r="25" spans="1:2">
      <c r="A25" s="55" t="s">
        <v>33</v>
      </c>
      <c r="B25" s="20">
        <v>0</v>
      </c>
    </row>
    <row r="26" spans="1:2">
      <c r="A26" s="55" t="s">
        <v>36</v>
      </c>
      <c r="B26" s="20">
        <v>0</v>
      </c>
    </row>
    <row r="27" spans="1:2">
      <c r="A27" s="55" t="s">
        <v>34</v>
      </c>
      <c r="B27" s="20">
        <v>0</v>
      </c>
    </row>
    <row r="28" spans="1:2">
      <c r="A28" s="55" t="s">
        <v>34</v>
      </c>
      <c r="B28" s="20"/>
    </row>
    <row r="29" spans="1:2">
      <c r="A29" s="56" t="s">
        <v>35</v>
      </c>
      <c r="B29" s="25">
        <f>SUM(B21:B28)</f>
        <v>0</v>
      </c>
    </row>
    <row r="30" spans="1:2">
      <c r="A30" s="132" t="s">
        <v>62</v>
      </c>
      <c r="B30" s="133"/>
    </row>
    <row r="31" spans="1:2">
      <c r="A31" s="53" t="s">
        <v>29</v>
      </c>
      <c r="B31" s="20">
        <v>0</v>
      </c>
    </row>
    <row r="32" spans="1:2">
      <c r="A32" s="57" t="s">
        <v>30</v>
      </c>
      <c r="B32" s="20">
        <v>0</v>
      </c>
    </row>
    <row r="33" spans="1:2">
      <c r="A33" s="57" t="s">
        <v>31</v>
      </c>
      <c r="B33" s="20">
        <v>0</v>
      </c>
    </row>
    <row r="34" spans="1:2">
      <c r="A34" s="57" t="s">
        <v>32</v>
      </c>
      <c r="B34" s="20">
        <v>0</v>
      </c>
    </row>
    <row r="35" spans="1:2">
      <c r="A35" s="57" t="s">
        <v>33</v>
      </c>
      <c r="B35" s="20">
        <v>0</v>
      </c>
    </row>
    <row r="36" spans="1:2">
      <c r="A36" s="57" t="s">
        <v>36</v>
      </c>
      <c r="B36" s="20">
        <v>0</v>
      </c>
    </row>
    <row r="37" spans="1:2">
      <c r="A37" s="57" t="s">
        <v>34</v>
      </c>
      <c r="B37" s="20">
        <v>0</v>
      </c>
    </row>
    <row r="38" spans="1:2">
      <c r="A38" s="57" t="s">
        <v>34</v>
      </c>
      <c r="B38" s="20">
        <v>0</v>
      </c>
    </row>
    <row r="39" spans="1:2">
      <c r="A39" s="56" t="s">
        <v>37</v>
      </c>
      <c r="B39" s="25">
        <f>SUM(B31:B38)</f>
        <v>0</v>
      </c>
    </row>
    <row r="40" spans="1:2">
      <c r="A40" s="26"/>
      <c r="B40" s="27"/>
    </row>
    <row r="41" spans="1:2">
      <c r="A41" s="58" t="s">
        <v>38</v>
      </c>
      <c r="B41" s="25">
        <f>+B29+B39</f>
        <v>0</v>
      </c>
    </row>
    <row r="42" spans="1:2">
      <c r="A42" s="26" t="s">
        <v>39</v>
      </c>
      <c r="B42" s="28">
        <v>0</v>
      </c>
    </row>
    <row r="43" spans="1:2">
      <c r="A43" s="59" t="s">
        <v>43</v>
      </c>
      <c r="B43" s="22">
        <f>+B41*B42</f>
        <v>0</v>
      </c>
    </row>
    <row r="44" spans="1:2">
      <c r="A44" s="29"/>
      <c r="B44" s="30"/>
    </row>
    <row r="45" spans="1:2">
      <c r="A45" s="58" t="s">
        <v>79</v>
      </c>
      <c r="B45" s="22">
        <f>+B11+B17+B43</f>
        <v>18643.949999999993</v>
      </c>
    </row>
    <row r="46" spans="1:2">
      <c r="A46" s="8"/>
      <c r="B46" s="7"/>
    </row>
  </sheetData>
  <mergeCells count="6">
    <mergeCell ref="A30:B30"/>
    <mergeCell ref="A1:B1"/>
    <mergeCell ref="A3:B3"/>
    <mergeCell ref="A13:B13"/>
    <mergeCell ref="A19:B19"/>
    <mergeCell ref="A20:B20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33" sqref="A33"/>
    </sheetView>
  </sheetViews>
  <sheetFormatPr defaultRowHeight="15"/>
  <cols>
    <col min="1" max="1" width="42.28515625" customWidth="1"/>
    <col min="2" max="2" width="16.85546875" customWidth="1"/>
    <col min="3" max="3" width="17.28515625" customWidth="1"/>
  </cols>
  <sheetData>
    <row r="1" spans="1:3" ht="19.5" thickBot="1">
      <c r="A1" s="92" t="s">
        <v>111</v>
      </c>
      <c r="B1" s="92"/>
      <c r="C1" s="92" t="s">
        <v>88</v>
      </c>
    </row>
    <row r="2" spans="1:3">
      <c r="A2" t="s">
        <v>112</v>
      </c>
      <c r="C2" s="12">
        <v>0</v>
      </c>
    </row>
    <row r="3" spans="1:3">
      <c r="A3" t="s">
        <v>113</v>
      </c>
      <c r="C3" s="15">
        <v>0</v>
      </c>
    </row>
    <row r="4" spans="1:3">
      <c r="A4" s="49" t="s">
        <v>15</v>
      </c>
      <c r="C4" s="6">
        <f>SUM(C2:C3)</f>
        <v>0</v>
      </c>
    </row>
    <row r="5" spans="1:3" ht="15.75" thickBot="1"/>
    <row r="6" spans="1:3" ht="19.5" thickBot="1">
      <c r="A6" s="92" t="s">
        <v>116</v>
      </c>
      <c r="B6" s="93" t="s">
        <v>87</v>
      </c>
      <c r="C6" s="92" t="s">
        <v>88</v>
      </c>
    </row>
    <row r="7" spans="1:3">
      <c r="A7" s="47" t="s">
        <v>81</v>
      </c>
      <c r="B7" s="60">
        <v>0</v>
      </c>
      <c r="C7" s="12">
        <v>0</v>
      </c>
    </row>
    <row r="8" spans="1:3">
      <c r="A8" s="47" t="s">
        <v>82</v>
      </c>
      <c r="B8" s="61">
        <v>0</v>
      </c>
      <c r="C8" s="15">
        <v>0</v>
      </c>
    </row>
    <row r="9" spans="1:3">
      <c r="A9" s="47" t="s">
        <v>83</v>
      </c>
      <c r="B9" s="61">
        <v>0</v>
      </c>
      <c r="C9" s="15">
        <v>0</v>
      </c>
    </row>
    <row r="10" spans="1:3">
      <c r="A10" s="47" t="s">
        <v>84</v>
      </c>
      <c r="B10" s="61">
        <v>0</v>
      </c>
      <c r="C10" s="15">
        <v>0</v>
      </c>
    </row>
    <row r="11" spans="1:3">
      <c r="A11" s="47" t="s">
        <v>85</v>
      </c>
      <c r="B11" s="61">
        <v>0</v>
      </c>
      <c r="C11" s="15">
        <v>0</v>
      </c>
    </row>
    <row r="12" spans="1:3">
      <c r="A12" s="47" t="s">
        <v>86</v>
      </c>
      <c r="B12" s="61">
        <v>0</v>
      </c>
      <c r="C12" s="15">
        <v>0</v>
      </c>
    </row>
    <row r="13" spans="1:3">
      <c r="A13" s="47" t="s">
        <v>110</v>
      </c>
      <c r="B13" s="61">
        <v>0</v>
      </c>
      <c r="C13" s="15">
        <v>0</v>
      </c>
    </row>
    <row r="14" spans="1:3">
      <c r="A14" s="49" t="s">
        <v>15</v>
      </c>
      <c r="B14" s="95">
        <f>SUM(B7:B13)</f>
        <v>0</v>
      </c>
      <c r="C14" s="6">
        <f>SUM(C7:C13)</f>
        <v>0</v>
      </c>
    </row>
    <row r="15" spans="1:3">
      <c r="A15" s="94"/>
      <c r="B15" s="96"/>
      <c r="C15" s="35"/>
    </row>
    <row r="16" spans="1:3" ht="15.75" thickBot="1"/>
    <row r="17" spans="1:3" ht="19.5" thickBot="1">
      <c r="A17" s="92" t="s">
        <v>106</v>
      </c>
      <c r="B17" s="93" t="s">
        <v>87</v>
      </c>
      <c r="C17" s="92" t="s">
        <v>88</v>
      </c>
    </row>
    <row r="18" spans="1:3">
      <c r="A18" s="47" t="s">
        <v>107</v>
      </c>
      <c r="B18" s="61">
        <v>0</v>
      </c>
      <c r="C18" s="15">
        <v>0</v>
      </c>
    </row>
    <row r="19" spans="1:3">
      <c r="A19" s="48" t="s">
        <v>108</v>
      </c>
      <c r="B19" s="61">
        <v>0</v>
      </c>
      <c r="C19" s="15">
        <v>0</v>
      </c>
    </row>
    <row r="20" spans="1:3">
      <c r="A20" s="102" t="s">
        <v>123</v>
      </c>
      <c r="B20" s="61">
        <v>1200</v>
      </c>
      <c r="C20" s="15">
        <v>0</v>
      </c>
    </row>
    <row r="21" spans="1:3">
      <c r="A21" s="48" t="s">
        <v>109</v>
      </c>
      <c r="B21" s="61">
        <v>0</v>
      </c>
      <c r="C21" s="15">
        <v>0</v>
      </c>
    </row>
    <row r="22" spans="1:3">
      <c r="A22" s="49" t="s">
        <v>15</v>
      </c>
      <c r="B22" s="95">
        <f>SUM(B18:B21)</f>
        <v>1200</v>
      </c>
      <c r="C22" s="6">
        <f>SUM(C18:C21)</f>
        <v>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B35" sqref="B35"/>
    </sheetView>
  </sheetViews>
  <sheetFormatPr defaultRowHeight="15"/>
  <cols>
    <col min="1" max="1" width="46.42578125" customWidth="1"/>
    <col min="2" max="2" width="17.42578125" customWidth="1"/>
    <col min="3" max="3" width="18.28515625" customWidth="1"/>
    <col min="7" max="7" width="19.85546875" customWidth="1"/>
    <col min="8" max="8" width="18.42578125" customWidth="1"/>
  </cols>
  <sheetData>
    <row r="1" spans="1:3" ht="21.75" thickBot="1">
      <c r="A1" s="139" t="s">
        <v>47</v>
      </c>
      <c r="B1" s="143"/>
      <c r="C1" s="8"/>
    </row>
    <row r="2" spans="1:3">
      <c r="A2" s="11" t="s">
        <v>59</v>
      </c>
      <c r="B2" s="12">
        <f>+CG!L36-CG!E38</f>
        <v>149823.47999999998</v>
      </c>
      <c r="C2" s="8"/>
    </row>
    <row r="3" spans="1:3">
      <c r="A3" s="14" t="s">
        <v>60</v>
      </c>
      <c r="B3" s="15">
        <f>+CC!G24+CG!E38</f>
        <v>27545.29</v>
      </c>
      <c r="C3" s="8"/>
    </row>
    <row r="4" spans="1:3">
      <c r="A4" s="14" t="s">
        <v>54</v>
      </c>
      <c r="B4" s="15">
        <f>+CK!B45</f>
        <v>18643.949999999993</v>
      </c>
      <c r="C4" s="8"/>
    </row>
    <row r="5" spans="1:3">
      <c r="A5" s="46" t="s">
        <v>91</v>
      </c>
      <c r="B5" s="15">
        <f>+Riduzioni!B14++Riduzioni!C14</f>
        <v>0</v>
      </c>
      <c r="C5" s="8"/>
    </row>
    <row r="6" spans="1:3">
      <c r="A6" s="46" t="s">
        <v>106</v>
      </c>
      <c r="B6" s="15">
        <f>+Riduzioni!B22+Riduzioni!C22</f>
        <v>1200</v>
      </c>
      <c r="C6" s="8"/>
    </row>
    <row r="7" spans="1:3">
      <c r="A7" s="46" t="s">
        <v>114</v>
      </c>
      <c r="B7" s="15">
        <f>-B6</f>
        <v>-1200</v>
      </c>
      <c r="C7" s="8"/>
    </row>
    <row r="8" spans="1:3">
      <c r="A8" s="5" t="s">
        <v>98</v>
      </c>
      <c r="B8" s="6">
        <f>SUM(B2:B7)</f>
        <v>196012.71999999997</v>
      </c>
      <c r="C8" s="8"/>
    </row>
    <row r="9" spans="1:3" ht="15.75" thickBot="1">
      <c r="A9" s="33"/>
      <c r="B9" s="35"/>
      <c r="C9" s="8"/>
    </row>
    <row r="10" spans="1:3" ht="15.75" thickBot="1">
      <c r="A10" s="97" t="s">
        <v>115</v>
      </c>
      <c r="B10" s="98">
        <f>+Riduzioni!C4</f>
        <v>0</v>
      </c>
      <c r="C10" s="8"/>
    </row>
    <row r="11" spans="1:3">
      <c r="A11" s="8"/>
      <c r="B11" s="8"/>
      <c r="C11" s="8"/>
    </row>
    <row r="12" spans="1:3" ht="15.75" thickBot="1">
      <c r="A12" s="8"/>
      <c r="B12" s="8"/>
      <c r="C12" s="8"/>
    </row>
    <row r="13" spans="1:3" ht="21.75" thickBot="1">
      <c r="A13" s="139" t="s">
        <v>44</v>
      </c>
      <c r="B13" s="140"/>
      <c r="C13" s="8"/>
    </row>
    <row r="14" spans="1:3">
      <c r="A14" s="8"/>
      <c r="B14" s="8"/>
      <c r="C14" s="8"/>
    </row>
    <row r="15" spans="1:3" ht="15.75" thickBot="1">
      <c r="A15" s="8"/>
      <c r="B15" s="8"/>
      <c r="C15" s="8"/>
    </row>
    <row r="16" spans="1:3" ht="15.75" thickBot="1">
      <c r="A16" s="141" t="s">
        <v>48</v>
      </c>
      <c r="B16" s="142"/>
      <c r="C16" s="8"/>
    </row>
    <row r="17" spans="1:4">
      <c r="A17" s="11" t="s">
        <v>80</v>
      </c>
      <c r="B17" s="12">
        <f>+CG!L7</f>
        <v>16307.9</v>
      </c>
      <c r="C17" s="8"/>
    </row>
    <row r="18" spans="1:4">
      <c r="A18" s="14" t="s">
        <v>61</v>
      </c>
      <c r="B18" s="15">
        <f>+CG!L8</f>
        <v>21330.03</v>
      </c>
      <c r="C18" s="8"/>
    </row>
    <row r="19" spans="1:4">
      <c r="A19" s="14" t="s">
        <v>49</v>
      </c>
      <c r="B19" s="15">
        <f>+CG!L29</f>
        <v>59442.73</v>
      </c>
      <c r="C19" s="8"/>
    </row>
    <row r="20" spans="1:4">
      <c r="A20" s="14" t="s">
        <v>50</v>
      </c>
      <c r="B20" s="15">
        <f>+CG!L34</f>
        <v>7179.6200000000008</v>
      </c>
      <c r="C20" s="8"/>
    </row>
    <row r="21" spans="1:4">
      <c r="A21" s="14" t="s">
        <v>89</v>
      </c>
      <c r="B21" s="15">
        <f>+Riduzioni!C14</f>
        <v>0</v>
      </c>
      <c r="C21" s="8"/>
    </row>
    <row r="22" spans="1:4">
      <c r="A22" s="79" t="s">
        <v>15</v>
      </c>
      <c r="B22" s="2">
        <f>SUM(B17:B21)</f>
        <v>104260.28</v>
      </c>
      <c r="C22" s="8"/>
    </row>
    <row r="23" spans="1:4" ht="15.75" thickBot="1">
      <c r="B23" s="8"/>
      <c r="C23" s="8"/>
    </row>
    <row r="24" spans="1:4" ht="15.75" thickBot="1">
      <c r="A24" s="141" t="s">
        <v>45</v>
      </c>
      <c r="B24" s="142"/>
      <c r="C24" s="8"/>
    </row>
    <row r="25" spans="1:4">
      <c r="A25" s="11" t="s">
        <v>76</v>
      </c>
      <c r="B25" s="12">
        <f>+CG!L6</f>
        <v>35270</v>
      </c>
      <c r="C25" s="8"/>
    </row>
    <row r="26" spans="1:4">
      <c r="A26" s="14" t="s">
        <v>74</v>
      </c>
      <c r="B26" s="15">
        <f>+CC!G7</f>
        <v>16715</v>
      </c>
      <c r="C26" s="8"/>
    </row>
    <row r="27" spans="1:4">
      <c r="A27" s="14" t="s">
        <v>51</v>
      </c>
      <c r="B27" s="15">
        <f>+CC!G13</f>
        <v>0</v>
      </c>
      <c r="C27" s="8"/>
    </row>
    <row r="28" spans="1:4">
      <c r="A28" s="14" t="s">
        <v>52</v>
      </c>
      <c r="B28" s="15">
        <f>+CC!G22</f>
        <v>10830.29</v>
      </c>
      <c r="C28" s="8"/>
    </row>
    <row r="29" spans="1:4">
      <c r="A29" s="14" t="s">
        <v>53</v>
      </c>
      <c r="B29" s="15">
        <f>CG!L10+CG!L11</f>
        <v>10293.200000000001</v>
      </c>
    </row>
    <row r="30" spans="1:4">
      <c r="A30" s="77" t="s">
        <v>94</v>
      </c>
      <c r="B30" s="78">
        <f>+Riduzioni!B14</f>
        <v>0</v>
      </c>
    </row>
    <row r="31" spans="1:4">
      <c r="A31" s="79" t="s">
        <v>117</v>
      </c>
      <c r="B31" s="6">
        <f>SUM(B25:B30)</f>
        <v>73108.490000000005</v>
      </c>
      <c r="D31" s="99"/>
    </row>
    <row r="32" spans="1:4">
      <c r="A32" s="14" t="s">
        <v>54</v>
      </c>
      <c r="B32" s="38">
        <f>+CK!B45</f>
        <v>18643.949999999993</v>
      </c>
    </row>
    <row r="33" spans="1:2">
      <c r="A33" s="79" t="s">
        <v>46</v>
      </c>
      <c r="B33" s="2">
        <f>+B31+B32</f>
        <v>91752.44</v>
      </c>
    </row>
    <row r="34" spans="1:2">
      <c r="B34" s="50"/>
    </row>
    <row r="35" spans="1:2">
      <c r="A35" t="s">
        <v>65</v>
      </c>
      <c r="B35" s="38">
        <f>+B22+B33</f>
        <v>196012.72</v>
      </c>
    </row>
    <row r="36" spans="1:2">
      <c r="B36" s="50" t="str">
        <f>+IF(B35=B8,"verificato","non verificato")</f>
        <v>verificato</v>
      </c>
    </row>
  </sheetData>
  <mergeCells count="4">
    <mergeCell ref="A13:B13"/>
    <mergeCell ref="A16:B16"/>
    <mergeCell ref="A24:B24"/>
    <mergeCell ref="A1:B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CG</vt:lpstr>
      <vt:lpstr>CC</vt:lpstr>
      <vt:lpstr>CK</vt:lpstr>
      <vt:lpstr>Riduzioni</vt:lpstr>
      <vt:lpstr>Prosp.riass.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Federica Paoloni</cp:lastModifiedBy>
  <cp:lastPrinted>2016-05-12T17:27:42Z</cp:lastPrinted>
  <dcterms:created xsi:type="dcterms:W3CDTF">2012-07-15T13:54:16Z</dcterms:created>
  <dcterms:modified xsi:type="dcterms:W3CDTF">2018-04-06T16:19:02Z</dcterms:modified>
</cp:coreProperties>
</file>