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aco\Desktop\Consiglio comunale 30 marzo 2017\Proposte di delibera\Allegato TARI 2017\Aggiornato\"/>
    </mc:Choice>
  </mc:AlternateContent>
  <bookViews>
    <workbookView xWindow="0" yWindow="0" windowWidth="23040" windowHeight="9408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definedNames>
    <definedName name="_xlnm.Print_Area" localSheetId="0">CG!$A$1:$N$47</definedName>
  </definedNames>
  <calcPr calcId="152511"/>
</workbook>
</file>

<file path=xl/calcChain.xml><?xml version="1.0" encoding="utf-8"?>
<calcChain xmlns="http://schemas.openxmlformats.org/spreadsheetml/2006/main">
  <c r="L7" i="1" l="1"/>
  <c r="J17" i="5" l="1"/>
  <c r="K17" i="5"/>
  <c r="J18" i="5"/>
  <c r="K18" i="5"/>
  <c r="C21" i="5" l="1"/>
  <c r="B21" i="5"/>
  <c r="C20" i="5"/>
  <c r="C12" i="5"/>
  <c r="B12" i="5"/>
  <c r="C10" i="5"/>
  <c r="C8" i="5"/>
  <c r="B8" i="5"/>
  <c r="B20" i="5" l="1"/>
  <c r="G20" i="2" l="1"/>
  <c r="N44" i="1"/>
  <c r="L44" i="1" s="1"/>
  <c r="C4" i="5"/>
  <c r="B10" i="4" s="1"/>
  <c r="C22" i="5"/>
  <c r="B22" i="5"/>
  <c r="C14" i="5"/>
  <c r="B21" i="4" s="1"/>
  <c r="B14" i="5"/>
  <c r="E16" i="5" s="1"/>
  <c r="L21" i="1"/>
  <c r="K22" i="1"/>
  <c r="F43" i="1"/>
  <c r="G43" i="1" s="1"/>
  <c r="L43" i="1" s="1"/>
  <c r="F42" i="1"/>
  <c r="G42" i="1" s="1"/>
  <c r="L42" i="1" s="1"/>
  <c r="F41" i="1"/>
  <c r="G41" i="1" s="1"/>
  <c r="L41" i="1" s="1"/>
  <c r="F40" i="1"/>
  <c r="G40" i="1" s="1"/>
  <c r="L40" i="1" s="1"/>
  <c r="F39" i="1"/>
  <c r="G39" i="1" s="1"/>
  <c r="L39" i="1" s="1"/>
  <c r="F38" i="1"/>
  <c r="G38" i="1" s="1"/>
  <c r="L38" i="1" s="1"/>
  <c r="F37" i="1"/>
  <c r="G37" i="1" s="1"/>
  <c r="L37" i="1" s="1"/>
  <c r="F36" i="1"/>
  <c r="G36" i="1" s="1"/>
  <c r="L36" i="1" s="1"/>
  <c r="F35" i="1"/>
  <c r="G35" i="1" s="1"/>
  <c r="L35" i="1" s="1"/>
  <c r="F34" i="1"/>
  <c r="G34" i="1" s="1"/>
  <c r="L34" i="1" s="1"/>
  <c r="F33" i="1"/>
  <c r="G33" i="1" s="1"/>
  <c r="L33" i="1" s="1"/>
  <c r="F32" i="1"/>
  <c r="G32" i="1" s="1"/>
  <c r="L32" i="1" s="1"/>
  <c r="F31" i="1"/>
  <c r="G31" i="1" s="1"/>
  <c r="L31" i="1" s="1"/>
  <c r="F30" i="1"/>
  <c r="G30" i="1" s="1"/>
  <c r="L30" i="1" s="1"/>
  <c r="F29" i="1"/>
  <c r="G29" i="1" s="1"/>
  <c r="L29" i="1" s="1"/>
  <c r="F28" i="1"/>
  <c r="G28" i="1" s="1"/>
  <c r="L28" i="1" s="1"/>
  <c r="F27" i="1"/>
  <c r="G27" i="1" s="1"/>
  <c r="L27" i="1" s="1"/>
  <c r="F26" i="1"/>
  <c r="G26" i="1" s="1"/>
  <c r="F25" i="1"/>
  <c r="G25" i="1" s="1"/>
  <c r="L25" i="1" s="1"/>
  <c r="F20" i="1"/>
  <c r="F19" i="1"/>
  <c r="G19" i="1" s="1"/>
  <c r="L19" i="1" s="1"/>
  <c r="F18" i="1"/>
  <c r="F17" i="1"/>
  <c r="G17" i="1" s="1"/>
  <c r="L17" i="1" s="1"/>
  <c r="F16" i="1"/>
  <c r="G16" i="1" s="1"/>
  <c r="L16" i="1" s="1"/>
  <c r="F15" i="1"/>
  <c r="G15" i="1" s="1"/>
  <c r="L15" i="1" s="1"/>
  <c r="F14" i="1"/>
  <c r="F9" i="1"/>
  <c r="G9" i="1" s="1"/>
  <c r="F8" i="1"/>
  <c r="G8" i="1" s="1"/>
  <c r="L8" i="1" s="1"/>
  <c r="B18" i="4" s="1"/>
  <c r="F7" i="1"/>
  <c r="G7" i="1" s="1"/>
  <c r="B17" i="4" s="1"/>
  <c r="E45" i="1"/>
  <c r="E22" i="1"/>
  <c r="G6" i="1"/>
  <c r="L6" i="1" s="1"/>
  <c r="B25" i="4" s="1"/>
  <c r="E10" i="1"/>
  <c r="G14" i="1"/>
  <c r="L14" i="1" s="1"/>
  <c r="B39" i="3"/>
  <c r="B29" i="3"/>
  <c r="B17" i="3"/>
  <c r="B11" i="3"/>
  <c r="F22" i="2"/>
  <c r="E22" i="2"/>
  <c r="D22" i="2"/>
  <c r="C22" i="2"/>
  <c r="B22" i="2"/>
  <c r="G21" i="2"/>
  <c r="F13" i="2"/>
  <c r="D13" i="2"/>
  <c r="C13" i="2"/>
  <c r="B13" i="2"/>
  <c r="B24" i="2" s="1"/>
  <c r="G11" i="2"/>
  <c r="G10" i="2"/>
  <c r="F7" i="2"/>
  <c r="E7" i="2"/>
  <c r="D7" i="2"/>
  <c r="D24" i="2"/>
  <c r="C7" i="2"/>
  <c r="C24" i="2"/>
  <c r="B7" i="2"/>
  <c r="G6" i="2"/>
  <c r="G5" i="2"/>
  <c r="G7" i="2" s="1"/>
  <c r="B26" i="4" s="1"/>
  <c r="B22" i="1"/>
  <c r="G18" i="1"/>
  <c r="L18" i="1" s="1"/>
  <c r="K45" i="1"/>
  <c r="J45" i="1"/>
  <c r="I45" i="1"/>
  <c r="H45" i="1"/>
  <c r="D45" i="1"/>
  <c r="C45" i="1"/>
  <c r="G20" i="1"/>
  <c r="L20" i="1" s="1"/>
  <c r="B45" i="1"/>
  <c r="J22" i="1"/>
  <c r="I22" i="1"/>
  <c r="H22" i="1"/>
  <c r="D22" i="1"/>
  <c r="C22" i="1"/>
  <c r="K10" i="1"/>
  <c r="J10" i="1"/>
  <c r="I10" i="1"/>
  <c r="H10" i="1"/>
  <c r="H47" i="1" s="1"/>
  <c r="D10" i="1"/>
  <c r="C10" i="1"/>
  <c r="B10" i="1"/>
  <c r="E25" i="2"/>
  <c r="B41" i="3"/>
  <c r="B43" i="3"/>
  <c r="B45" i="3" s="1"/>
  <c r="F24" i="2"/>
  <c r="K47" i="1" l="1"/>
  <c r="I47" i="1"/>
  <c r="E47" i="1"/>
  <c r="D47" i="1"/>
  <c r="J47" i="1"/>
  <c r="B30" i="4"/>
  <c r="B6" i="4"/>
  <c r="B7" i="4" s="1"/>
  <c r="G22" i="1"/>
  <c r="C47" i="1"/>
  <c r="B32" i="4"/>
  <c r="B4" i="4"/>
  <c r="L9" i="1"/>
  <c r="B29" i="4" s="1"/>
  <c r="G10" i="1"/>
  <c r="L26" i="1"/>
  <c r="L45" i="1" s="1"/>
  <c r="B20" i="4" s="1"/>
  <c r="B22" i="4" s="1"/>
  <c r="G45" i="1"/>
  <c r="G22" i="2"/>
  <c r="B28" i="4" s="1"/>
  <c r="L22" i="1"/>
  <c r="B19" i="4" s="1"/>
  <c r="B5" i="4"/>
  <c r="B47" i="1"/>
  <c r="L10" i="1" l="1"/>
  <c r="L47" i="1" s="1"/>
  <c r="B2" i="4" s="1"/>
  <c r="G47" i="1"/>
  <c r="E12" i="2" s="1"/>
  <c r="G12" i="2" l="1"/>
  <c r="G13" i="2" s="1"/>
  <c r="E13" i="2"/>
  <c r="E24" i="2" s="1"/>
  <c r="B27" i="4" l="1"/>
  <c r="B31" i="4" s="1"/>
  <c r="B33" i="4" s="1"/>
  <c r="B35" i="4" s="1"/>
  <c r="G24" i="2"/>
  <c r="B3" i="4" s="1"/>
  <c r="B8" i="4" s="1"/>
</calcChain>
</file>

<file path=xl/sharedStrings.xml><?xml version="1.0" encoding="utf-8"?>
<sst xmlns="http://schemas.openxmlformats.org/spreadsheetml/2006/main" count="190" uniqueCount="145">
  <si>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</si>
  <si>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</si>
  <si>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</si>
  <si>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</si>
  <si>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</si>
  <si>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</si>
  <si>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</si>
  <si>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</si>
  <si>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</si>
  <si>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</si>
  <si>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</si>
  <si>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</si>
  <si>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</si>
  <si>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</si>
  <si>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</si>
  <si>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</si>
  <si>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</si>
  <si>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</si>
  <si>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</si>
  <si>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</si>
  <si>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</si>
  <si>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</si>
  <si>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</si>
  <si>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</si>
  <si>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</si>
  <si>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</si>
  <si>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</si>
  <si>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</si>
  <si>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</si>
  <si>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</si>
  <si>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</si>
  <si>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</si>
  <si>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</si>
  <si>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</si>
  <si>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</si>
  <si>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</si>
  <si>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</si>
  <si>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</si>
  <si>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</si>
  <si>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</si>
  <si>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</si>
  <si>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</si>
  <si>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</si>
  <si>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</si>
  <si>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</si>
  <si>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</si>
  <si>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</si>
  <si>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</si>
  <si>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</si>
  <si>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</si>
  <si>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</si>
  <si>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</si>
  <si>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</si>
  <si>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</si>
  <si>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</si>
  <si>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</si>
  <si>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</si>
  <si>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</si>
  <si>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</si>
  <si>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</si>
  <si>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</si>
  <si>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</si>
  <si>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</si>
  <si>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</si>
  <si>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</si>
  <si>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</si>
  <si>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</si>
  <si>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</si>
  <si>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</si>
  <si>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</si>
  <si>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</si>
  <si>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</si>
  <si>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</si>
  <si>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</si>
  <si>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</si>
  <si>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</si>
  <si>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</si>
  <si>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</si>
  <si>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</si>
  <si>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Recupero evasione (a dedurre)</t>
  </si>
  <si>
    <t>Totale CK</t>
  </si>
  <si>
    <t>CRT - Costi raccolta e trasporto RSU</t>
  </si>
  <si>
    <t>Entrate da recupero (a dedurre)</t>
  </si>
  <si>
    <t xml:space="preserve"> - utenze non domestiche stagionali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</si>
  <si>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</si>
  <si>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</si>
  <si>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</si>
  <si>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</si>
  <si>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</si>
  <si>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</si>
  <si>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</si>
  <si>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</si>
  <si>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</si>
  <si>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</si>
  <si>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</si>
  <si>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</si>
  <si>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</si>
  <si>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</si>
  <si>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</si>
  <si>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</si>
  <si>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</si>
  <si>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</si>
  <si>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</si>
  <si>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</si>
  <si>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</si>
  <si>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</si>
  <si>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</si>
  <si>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</si>
  <si>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</si>
  <si>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</si>
  <si>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</si>
  <si>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</si>
  <si>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costo</t>
  </si>
  <si>
    <t xml:space="preserve"> - utenze fuori zona di raccolta</t>
  </si>
  <si>
    <t xml:space="preserve"> - </t>
  </si>
  <si>
    <t>Fondo rischi crediti 5% RUOLO</t>
  </si>
  <si>
    <t xml:space="preserve"> - abitazioni rurali</t>
  </si>
  <si>
    <t xml:space="preserve"> - riduzione attività</t>
  </si>
  <si>
    <t>a carico del bilancio</t>
  </si>
  <si>
    <t>Riduzione</t>
  </si>
  <si>
    <t xml:space="preserve"> Nr.</t>
  </si>
  <si>
    <t>Fisso</t>
  </si>
  <si>
    <t>Variabile</t>
  </si>
  <si>
    <t>10 - RID ATTIVITÀ FIORI</t>
  </si>
  <si>
    <t>2 - UTENZE NON DOM STAG B&amp;B</t>
  </si>
  <si>
    <t>4 - RIDUZIONE ATTIVITA' RICETTIVE</t>
  </si>
  <si>
    <t>5 - RIDUZIONE ATTIVITA' BAR RIST</t>
  </si>
  <si>
    <t>6 - RIDUZIONE DIFFERENZIATA UFFICI</t>
  </si>
  <si>
    <t>7 - RIDUZIONE B&amp;B</t>
  </si>
  <si>
    <t>8 - RIDUZIONE ATTIV CAT 18</t>
  </si>
  <si>
    <t>9 - RID ATTIVITÀ 19</t>
  </si>
  <si>
    <t>1 - CASA RURALE</t>
  </si>
  <si>
    <t>11 - COMPOSTAGGIO RURALE</t>
  </si>
  <si>
    <t>3 - ZONA NON SERVITA OLTRE 1000 MT</t>
  </si>
  <si>
    <t>99 - SISMA 2016</t>
  </si>
  <si>
    <t>rid</t>
  </si>
  <si>
    <t>sisma</t>
  </si>
  <si>
    <t xml:space="preserve"> - compost rur</t>
  </si>
  <si>
    <t>totale</t>
  </si>
  <si>
    <t>agevolazioni</t>
  </si>
  <si>
    <t xml:space="preserve">agevolazioni attività </t>
  </si>
  <si>
    <t>aggiornamento 18_03_2017</t>
  </si>
  <si>
    <t>ag</t>
  </si>
  <si>
    <t>12 - CUMULO RID RUR + COMP</t>
  </si>
  <si>
    <t>riduzioni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</si>
</sst>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right"/>
    </xf>
    <xf numFmtId="44" fontId="3" fillId="2" borderId="1" xfId="0" applyNumberFormat="1" applyFont="1" applyFill="1" applyBorder="1"/>
    <xf numFmtId="44" fontId="3" fillId="2" borderId="2" xfId="0" applyNumberFormat="1" applyFont="1" applyFill="1" applyBorder="1"/>
    <xf numFmtId="0" fontId="4" fillId="3" borderId="3" xfId="0" applyFont="1" applyFill="1" applyBorder="1"/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5" fillId="0" borderId="4" xfId="0" applyNumberFormat="1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44" fontId="6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44" fontId="6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4" fontId="3" fillId="0" borderId="0" xfId="0" applyNumberFormat="1" applyFont="1" applyBorder="1" applyAlignment="1">
      <alignment horizontal="right"/>
    </xf>
    <xf numFmtId="44" fontId="3" fillId="0" borderId="0" xfId="0" applyNumberFormat="1" applyFont="1" applyBorder="1"/>
    <xf numFmtId="44" fontId="0" fillId="0" borderId="0" xfId="0" applyNumberFormat="1" applyFont="1" applyBorder="1"/>
    <xf numFmtId="44" fontId="0" fillId="0" borderId="6" xfId="0" applyNumberFormat="1" applyFont="1" applyBorder="1"/>
    <xf numFmtId="44" fontId="3" fillId="5" borderId="1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3" fillId="2" borderId="7" xfId="0" applyNumberFormat="1" applyFont="1" applyFill="1" applyBorder="1"/>
    <xf numFmtId="44" fontId="0" fillId="0" borderId="4" xfId="0" applyNumberFormat="1" applyFont="1" applyFill="1" applyBorder="1"/>
    <xf numFmtId="44" fontId="0" fillId="0" borderId="1" xfId="0" applyNumberFormat="1" applyFont="1" applyFill="1" applyBorder="1"/>
    <xf numFmtId="44" fontId="3" fillId="0" borderId="1" xfId="0" applyNumberFormat="1" applyFont="1" applyFill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4" borderId="10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1" xfId="0" applyFont="1" applyFill="1" applyBorder="1"/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7" fillId="2" borderId="12" xfId="0" applyFont="1" applyFill="1" applyBorder="1" applyAlignment="1">
      <alignment horizontal="center" vertical="top" wrapText="1"/>
    </xf>
    <xf numFmtId="44" fontId="4" fillId="2" borderId="3" xfId="0" applyNumberFormat="1" applyFont="1" applyFill="1" applyBorder="1"/>
    <xf numFmtId="0" fontId="7" fillId="6" borderId="3" xfId="0" applyFont="1" applyFill="1" applyBorder="1" applyAlignment="1">
      <alignment horizontal="center" vertical="top" wrapText="1"/>
    </xf>
    <xf numFmtId="44" fontId="3" fillId="6" borderId="2" xfId="0" applyNumberFormat="1" applyFont="1" applyFill="1" applyBorder="1"/>
    <xf numFmtId="44" fontId="3" fillId="6" borderId="13" xfId="0" applyNumberFormat="1" applyFont="1" applyFill="1" applyBorder="1"/>
    <xf numFmtId="44" fontId="3" fillId="6" borderId="7" xfId="0" applyNumberFormat="1" applyFont="1" applyFill="1" applyBorder="1"/>
    <xf numFmtId="0" fontId="3" fillId="7" borderId="0" xfId="0" applyFont="1" applyFill="1" applyAlignment="1">
      <alignment horizontal="right"/>
    </xf>
    <xf numFmtId="44" fontId="3" fillId="7" borderId="0" xfId="0" applyNumberFormat="1" applyFont="1" applyFill="1" applyBorder="1"/>
    <xf numFmtId="0" fontId="0" fillId="0" borderId="5" xfId="0" applyFont="1" applyBorder="1"/>
    <xf numFmtId="0" fontId="3" fillId="6" borderId="3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4" fillId="6" borderId="3" xfId="0" applyFont="1" applyFill="1" applyBorder="1" applyAlignment="1">
      <alignment horizontal="right"/>
    </xf>
    <xf numFmtId="44" fontId="4" fillId="2" borderId="14" xfId="0" applyNumberFormat="1" applyFont="1" applyFill="1" applyBorder="1" applyAlignment="1">
      <alignment horizontal="right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3" fillId="6" borderId="1" xfId="0" applyFont="1" applyFill="1" applyBorder="1"/>
    <xf numFmtId="44" fontId="3" fillId="6" borderId="1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0" fillId="3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4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3" fillId="5" borderId="19" xfId="0" applyFont="1" applyFill="1" applyBorder="1"/>
    <xf numFmtId="0" fontId="3" fillId="5" borderId="20" xfId="0" applyFont="1" applyFill="1" applyBorder="1"/>
    <xf numFmtId="44" fontId="0" fillId="0" borderId="21" xfId="0" applyNumberFormat="1" applyFont="1" applyBorder="1"/>
    <xf numFmtId="9" fontId="0" fillId="8" borderId="4" xfId="0" applyNumberFormat="1" applyFont="1" applyFill="1" applyBorder="1"/>
    <xf numFmtId="44" fontId="0" fillId="8" borderId="4" xfId="0" applyNumberFormat="1" applyFont="1" applyFill="1" applyBorder="1"/>
    <xf numFmtId="44" fontId="0" fillId="8" borderId="6" xfId="0" applyNumberFormat="1" applyFont="1" applyFill="1" applyBorder="1"/>
    <xf numFmtId="0" fontId="8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center"/>
    </xf>
    <xf numFmtId="44" fontId="0" fillId="0" borderId="11" xfId="0" applyNumberFormat="1" applyFont="1" applyBorder="1"/>
    <xf numFmtId="9" fontId="0" fillId="8" borderId="11" xfId="0" applyNumberFormat="1" applyFont="1" applyFill="1" applyBorder="1"/>
    <xf numFmtId="44" fontId="0" fillId="8" borderId="11" xfId="0" applyNumberFormat="1" applyFont="1" applyFill="1" applyBorder="1"/>
    <xf numFmtId="0" fontId="3" fillId="0" borderId="0" xfId="0" applyFont="1" applyFill="1" applyBorder="1" applyAlignment="1">
      <alignment horizontal="right"/>
    </xf>
    <xf numFmtId="44" fontId="3" fillId="0" borderId="1" xfId="0" applyNumberFormat="1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/>
    </xf>
    <xf numFmtId="44" fontId="3" fillId="0" borderId="16" xfId="0" applyNumberFormat="1" applyFont="1" applyBorder="1"/>
    <xf numFmtId="0" fontId="0" fillId="0" borderId="0" xfId="0" applyFont="1" applyBorder="1"/>
    <xf numFmtId="0" fontId="9" fillId="0" borderId="4" xfId="0" applyFont="1" applyBorder="1"/>
    <xf numFmtId="44" fontId="9" fillId="0" borderId="4" xfId="0" applyNumberFormat="1" applyFont="1" applyBorder="1"/>
    <xf numFmtId="9" fontId="9" fillId="9" borderId="4" xfId="0" applyNumberFormat="1" applyFont="1" applyFill="1" applyBorder="1"/>
    <xf numFmtId="44" fontId="9" fillId="8" borderId="4" xfId="0" applyNumberFormat="1" applyFont="1" applyFill="1" applyBorder="1"/>
    <xf numFmtId="44" fontId="9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44" fontId="9" fillId="0" borderId="1" xfId="0" applyNumberFormat="1" applyFont="1" applyBorder="1"/>
    <xf numFmtId="44" fontId="9" fillId="4" borderId="1" xfId="0" applyNumberFormat="1" applyFont="1" applyFill="1" applyBorder="1"/>
    <xf numFmtId="0" fontId="9" fillId="0" borderId="1" xfId="0" applyFont="1" applyFill="1" applyBorder="1"/>
    <xf numFmtId="44" fontId="9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1" fillId="0" borderId="0" xfId="1" applyFont="1"/>
    <xf numFmtId="44" fontId="2" fillId="0" borderId="1" xfId="0" applyNumberFormat="1" applyFont="1" applyBorder="1"/>
    <xf numFmtId="44" fontId="2" fillId="4" borderId="1" xfId="0" applyNumberFormat="1" applyFont="1" applyFill="1" applyBorder="1"/>
    <xf numFmtId="0" fontId="0" fillId="0" borderId="1" xfId="0" applyFill="1" applyBorder="1"/>
    <xf numFmtId="44" fontId="1" fillId="0" borderId="0" xfId="1" applyFont="1"/>
    <xf numFmtId="0" fontId="0" fillId="0" borderId="0" xfId="0"/>
    <xf numFmtId="0" fontId="2" fillId="0" borderId="1" xfId="0" applyFont="1" applyFill="1" applyBorder="1"/>
    <xf numFmtId="44" fontId="2" fillId="0" borderId="1" xfId="0" applyNumberFormat="1" applyFont="1" applyBorder="1" applyAlignment="1">
      <alignment vertical="center"/>
    </xf>
    <xf numFmtId="0" fontId="9" fillId="0" borderId="11" xfId="0" applyFont="1" applyFill="1" applyBorder="1"/>
    <xf numFmtId="0" fontId="0" fillId="0" borderId="0" xfId="0"/>
    <xf numFmtId="4" fontId="0" fillId="0" borderId="0" xfId="0" applyNumberFormat="1"/>
    <xf numFmtId="0" fontId="0" fillId="0" borderId="0" xfId="0"/>
    <xf numFmtId="44" fontId="0" fillId="0" borderId="0" xfId="0" applyNumberFormat="1"/>
    <xf numFmtId="44" fontId="2" fillId="0" borderId="0" xfId="2" applyFont="1"/>
    <xf numFmtId="4" fontId="2" fillId="0" borderId="0" xfId="0" applyNumberFormat="1" applyFont="1"/>
    <xf numFmtId="0" fontId="14" fillId="0" borderId="0" xfId="0" applyFont="1"/>
    <xf numFmtId="44" fontId="14" fillId="0" borderId="0" xfId="2" applyFont="1"/>
    <xf numFmtId="44" fontId="14" fillId="0" borderId="0" xfId="0" applyNumberFormat="1" applyFont="1"/>
    <xf numFmtId="44" fontId="14" fillId="0" borderId="0" xfId="0" applyNumberFormat="1" applyFont="1"/>
    <xf numFmtId="44" fontId="0" fillId="0" borderId="0" xfId="1" applyFont="1"/>
    <xf numFmtId="0" fontId="0" fillId="0" borderId="0" xfId="0"/>
    <xf numFmtId="44" fontId="0" fillId="0" borderId="0" xfId="3" applyFont="1"/>
    <xf numFmtId="0" fontId="11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0" fillId="9" borderId="15" xfId="0" applyFont="1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7" fillId="6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8" borderId="22" xfId="0" applyNumberFormat="1" applyFont="1" applyFill="1" applyBorder="1" applyAlignment="1"/>
    <xf numFmtId="0" fontId="0" fillId="8" borderId="23" xfId="0" applyFill="1" applyBorder="1" applyAlignment="1"/>
    <xf numFmtId="0" fontId="0" fillId="8" borderId="9" xfId="0" applyFill="1" applyBorder="1" applyAlignment="1"/>
    <xf numFmtId="0" fontId="0" fillId="8" borderId="24" xfId="0" applyFill="1" applyBorder="1" applyAlignment="1"/>
    <xf numFmtId="0" fontId="0" fillId="8" borderId="0" xfId="0" applyFill="1" applyAlignment="1"/>
    <xf numFmtId="0" fontId="0" fillId="8" borderId="6" xfId="0" applyFill="1" applyBorder="1" applyAlignment="1"/>
    <xf numFmtId="0" fontId="0" fillId="8" borderId="25" xfId="0" applyFill="1" applyBorder="1" applyAlignment="1"/>
    <xf numFmtId="0" fontId="0" fillId="8" borderId="26" xfId="0" applyFill="1" applyBorder="1" applyAlignment="1"/>
    <xf numFmtId="0" fontId="0" fillId="8" borderId="21" xfId="0" applyFill="1" applyBorder="1" applyAlignment="1"/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2" fillId="9" borderId="14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</cellXfs>
  <cellStyles count="4">
    <cellStyle name="Normale" xfId="0" builtinId="0"/>
    <cellStyle name="Valuta" xfId="1" builtinId="4"/>
    <cellStyle name="Valuta 2" xfId="2"/>
    <cellStyle name="Valuta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opLeftCell="A16" zoomScale="80" zoomScaleNormal="80" workbookViewId="0">
      <selection activeCell="Q12" sqref="Q12"/>
    </sheetView>
  </sheetViews>
  <sheetFormatPr defaultRowHeight="14.4" x14ac:dyDescent="0.3"/>
  <cols>
    <col min="1" max="1" width="46.6640625" customWidth="1"/>
    <col min="2" max="2" width="16" customWidth="1"/>
    <col min="3" max="3" width="15.6640625" bestFit="1" customWidth="1"/>
    <col min="4" max="4" width="14.6640625" customWidth="1"/>
    <col min="5" max="5" width="15.6640625" bestFit="1" customWidth="1"/>
    <col min="6" max="6" width="6" customWidth="1"/>
    <col min="7" max="11" width="14.6640625" customWidth="1"/>
    <col min="12" max="12" width="15.6640625" bestFit="1" customWidth="1"/>
    <col min="13" max="13" width="2.6640625" customWidth="1"/>
    <col min="14" max="14" width="14.6640625" customWidth="1"/>
  </cols>
  <sheetData>
    <row r="1" spans="1:14" ht="30.75" customHeight="1" thickBot="1" x14ac:dyDescent="0.55000000000000004">
      <c r="A1" s="150" t="s">
        <v>19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3"/>
      <c r="N1" s="154"/>
    </row>
    <row r="2" spans="1:14" ht="15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4.5" customHeight="1" thickBot="1" x14ac:dyDescent="0.35">
      <c r="A3" s="8"/>
      <c r="B3" s="69" t="s">
        <v>9</v>
      </c>
      <c r="C3" s="69" t="s">
        <v>2</v>
      </c>
      <c r="D3" s="69" t="s">
        <v>8</v>
      </c>
      <c r="E3" s="155" t="s">
        <v>3</v>
      </c>
      <c r="F3" s="156"/>
      <c r="G3" s="157"/>
      <c r="H3" s="69" t="s">
        <v>4</v>
      </c>
      <c r="I3" s="69" t="s">
        <v>5</v>
      </c>
      <c r="J3" s="69" t="s">
        <v>6</v>
      </c>
      <c r="K3" s="69" t="s">
        <v>7</v>
      </c>
      <c r="L3" s="69" t="s">
        <v>11</v>
      </c>
    </row>
    <row r="4" spans="1:14" ht="15" customHeight="1" x14ac:dyDescent="0.3">
      <c r="A4" s="89" t="s">
        <v>0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</row>
    <row r="5" spans="1:14" ht="15" customHeight="1" x14ac:dyDescent="0.3">
      <c r="A5" s="93"/>
      <c r="B5" s="94"/>
      <c r="C5" s="94"/>
      <c r="D5" s="94"/>
      <c r="E5" s="125" t="s">
        <v>112</v>
      </c>
      <c r="F5" s="95" t="s">
        <v>96</v>
      </c>
      <c r="G5" s="95" t="s">
        <v>100</v>
      </c>
      <c r="H5" s="94"/>
      <c r="I5" s="94"/>
      <c r="J5" s="94"/>
      <c r="K5" s="94"/>
      <c r="L5" s="94"/>
    </row>
    <row r="6" spans="1:14" s="118" customFormat="1" x14ac:dyDescent="0.3">
      <c r="A6" s="113" t="s">
        <v>77</v>
      </c>
      <c r="B6" s="114">
        <v>500</v>
      </c>
      <c r="C6" s="114">
        <v>1500</v>
      </c>
      <c r="D6" s="114"/>
      <c r="E6" s="114">
        <v>0</v>
      </c>
      <c r="F6" s="115">
        <v>0.5</v>
      </c>
      <c r="G6" s="116">
        <f>+E6*F6</f>
        <v>0</v>
      </c>
      <c r="H6" s="114"/>
      <c r="I6" s="114"/>
      <c r="J6" s="114"/>
      <c r="K6" s="114">
        <v>2800</v>
      </c>
      <c r="L6" s="117">
        <f>+B6+C6+D6+G6+H6+I6+J6+K6</f>
        <v>4800</v>
      </c>
      <c r="N6" s="119"/>
    </row>
    <row r="7" spans="1:14" x14ac:dyDescent="0.3">
      <c r="A7" s="14" t="s">
        <v>57</v>
      </c>
      <c r="B7" s="15">
        <v>1403.42</v>
      </c>
      <c r="C7" s="15">
        <v>0</v>
      </c>
      <c r="D7" s="15">
        <v>8561.84</v>
      </c>
      <c r="E7" s="15">
        <v>15427.12</v>
      </c>
      <c r="F7" s="99">
        <f>+F$6</f>
        <v>0.5</v>
      </c>
      <c r="G7" s="100">
        <f>+E7*F7</f>
        <v>7713.56</v>
      </c>
      <c r="H7" s="15"/>
      <c r="I7" s="15"/>
      <c r="J7" s="15"/>
      <c r="K7" s="15">
        <v>3131.66</v>
      </c>
      <c r="L7" s="13">
        <f>+B7+C7+D7+G7+H7+I7+J7+K7</f>
        <v>20810.48</v>
      </c>
      <c r="N7" s="133"/>
    </row>
    <row r="8" spans="1:14" x14ac:dyDescent="0.3">
      <c r="A8" s="14" t="s">
        <v>58</v>
      </c>
      <c r="B8" s="15"/>
      <c r="C8" s="15">
        <v>9306</v>
      </c>
      <c r="D8" s="15"/>
      <c r="E8" s="15"/>
      <c r="F8" s="99">
        <f>+F$6</f>
        <v>0.5</v>
      </c>
      <c r="G8" s="100">
        <f>+E8*F8</f>
        <v>0</v>
      </c>
      <c r="H8" s="15"/>
      <c r="I8" s="15"/>
      <c r="J8" s="15"/>
      <c r="K8" s="15"/>
      <c r="L8" s="13">
        <f>+B8+C8+D8+G8+H8+I8+J8+K8</f>
        <v>9306</v>
      </c>
      <c r="N8" s="133"/>
    </row>
    <row r="9" spans="1:14" ht="15" thickBot="1" x14ac:dyDescent="0.35">
      <c r="A9" s="75" t="s">
        <v>14</v>
      </c>
      <c r="B9" s="17"/>
      <c r="C9" s="17"/>
      <c r="D9" s="17"/>
      <c r="E9" s="17"/>
      <c r="F9" s="99">
        <f>+F$6</f>
        <v>0.5</v>
      </c>
      <c r="G9" s="100">
        <f>+E9*F9</f>
        <v>0</v>
      </c>
      <c r="H9" s="17"/>
      <c r="I9" s="17"/>
      <c r="J9" s="17"/>
      <c r="K9" s="17"/>
      <c r="L9" s="13">
        <f>+B9+C9+D9+G9+H9+I9+J9+K9</f>
        <v>0</v>
      </c>
    </row>
    <row r="10" spans="1:14" ht="15" thickBot="1" x14ac:dyDescent="0.35">
      <c r="A10" s="76" t="s">
        <v>12</v>
      </c>
      <c r="B10" s="70">
        <f>SUM(B6:B9)</f>
        <v>1903.42</v>
      </c>
      <c r="C10" s="71">
        <f>SUM(C6:C9)</f>
        <v>10806</v>
      </c>
      <c r="D10" s="71">
        <f>SUM(D6:D9)</f>
        <v>8561.84</v>
      </c>
      <c r="E10" s="71">
        <f>SUM(E6:E9)</f>
        <v>15427.12</v>
      </c>
      <c r="F10" s="71"/>
      <c r="G10" s="71">
        <f t="shared" ref="G10:L10" si="0">SUM(G6:G9)</f>
        <v>7713.56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5931.66</v>
      </c>
      <c r="L10" s="72">
        <f t="shared" si="0"/>
        <v>34916.479999999996</v>
      </c>
    </row>
    <row r="11" spans="1:14" ht="1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6.2" thickBot="1" x14ac:dyDescent="0.35">
      <c r="A12" s="4" t="s">
        <v>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</row>
    <row r="13" spans="1:14" x14ac:dyDescent="0.3">
      <c r="A13" s="96" t="s">
        <v>59</v>
      </c>
      <c r="B13" s="94"/>
      <c r="C13" s="94"/>
      <c r="D13" s="94"/>
      <c r="E13" s="95" t="s">
        <v>98</v>
      </c>
      <c r="F13" s="95" t="s">
        <v>96</v>
      </c>
      <c r="G13" s="95" t="s">
        <v>97</v>
      </c>
      <c r="H13" s="94"/>
      <c r="I13" s="94"/>
      <c r="J13" s="94"/>
      <c r="K13" s="94"/>
      <c r="L13" s="94"/>
    </row>
    <row r="14" spans="1:14" x14ac:dyDescent="0.3">
      <c r="A14" s="85" t="s">
        <v>59</v>
      </c>
      <c r="B14" s="12">
        <v>9347.24</v>
      </c>
      <c r="C14" s="12">
        <v>23762.67</v>
      </c>
      <c r="D14" s="12">
        <v>9081.7999999999993</v>
      </c>
      <c r="E14" s="12">
        <v>19691.38</v>
      </c>
      <c r="F14" s="99">
        <f t="shared" ref="F14:F20" si="1">+F$6</f>
        <v>0.5</v>
      </c>
      <c r="G14" s="100">
        <f t="shared" ref="G14:G20" si="2">+E14*F14</f>
        <v>9845.69</v>
      </c>
      <c r="H14" s="12"/>
      <c r="I14" s="12"/>
      <c r="J14" s="12"/>
      <c r="K14" s="12">
        <v>4701.42</v>
      </c>
      <c r="L14" s="13">
        <f t="shared" ref="L14:L20" si="3">+B14+C14+D14+G14+H14+I14+J14+K14</f>
        <v>56738.819999999992</v>
      </c>
      <c r="N14" s="133"/>
    </row>
    <row r="15" spans="1:14" x14ac:dyDescent="0.3">
      <c r="A15" s="85"/>
      <c r="B15" s="15"/>
      <c r="C15" s="15"/>
      <c r="D15" s="15"/>
      <c r="E15" s="15"/>
      <c r="F15" s="99">
        <f t="shared" si="1"/>
        <v>0.5</v>
      </c>
      <c r="G15" s="100">
        <f t="shared" si="2"/>
        <v>0</v>
      </c>
      <c r="H15" s="15"/>
      <c r="I15" s="15"/>
      <c r="J15" s="15"/>
      <c r="K15" s="15"/>
      <c r="L15" s="13">
        <f t="shared" si="3"/>
        <v>0</v>
      </c>
    </row>
    <row r="16" spans="1:14" x14ac:dyDescent="0.3">
      <c r="A16" s="14"/>
      <c r="B16" s="15"/>
      <c r="C16" s="15"/>
      <c r="D16" s="15"/>
      <c r="E16" s="15"/>
      <c r="F16" s="99">
        <f t="shared" si="1"/>
        <v>0.5</v>
      </c>
      <c r="G16" s="100">
        <f t="shared" si="2"/>
        <v>0</v>
      </c>
      <c r="H16" s="15"/>
      <c r="I16" s="15"/>
      <c r="J16" s="15"/>
      <c r="K16" s="15"/>
      <c r="L16" s="13">
        <f t="shared" si="3"/>
        <v>0</v>
      </c>
    </row>
    <row r="17" spans="1:14" x14ac:dyDescent="0.3">
      <c r="A17" s="14"/>
      <c r="B17" s="15"/>
      <c r="C17" s="15"/>
      <c r="D17" s="15"/>
      <c r="E17" s="15"/>
      <c r="F17" s="99">
        <f t="shared" si="1"/>
        <v>0.5</v>
      </c>
      <c r="G17" s="100">
        <f t="shared" si="2"/>
        <v>0</v>
      </c>
      <c r="H17" s="15"/>
      <c r="I17" s="15"/>
      <c r="J17" s="15"/>
      <c r="K17" s="15"/>
      <c r="L17" s="13">
        <f t="shared" si="3"/>
        <v>0</v>
      </c>
    </row>
    <row r="18" spans="1:14" x14ac:dyDescent="0.3">
      <c r="A18" s="14"/>
      <c r="B18" s="15"/>
      <c r="C18" s="15"/>
      <c r="D18" s="15"/>
      <c r="E18" s="15"/>
      <c r="F18" s="99">
        <f t="shared" si="1"/>
        <v>0.5</v>
      </c>
      <c r="G18" s="100">
        <f t="shared" si="2"/>
        <v>0</v>
      </c>
      <c r="H18" s="15"/>
      <c r="I18" s="15"/>
      <c r="J18" s="15"/>
      <c r="K18" s="15"/>
      <c r="L18" s="13">
        <f t="shared" si="3"/>
        <v>0</v>
      </c>
    </row>
    <row r="19" spans="1:14" x14ac:dyDescent="0.3">
      <c r="A19" s="14"/>
      <c r="B19" s="15"/>
      <c r="C19" s="15"/>
      <c r="D19" s="15"/>
      <c r="E19" s="15"/>
      <c r="F19" s="99">
        <f t="shared" si="1"/>
        <v>0.5</v>
      </c>
      <c r="G19" s="100">
        <f t="shared" si="2"/>
        <v>0</v>
      </c>
      <c r="H19" s="15"/>
      <c r="I19" s="15"/>
      <c r="J19" s="15"/>
      <c r="K19" s="15"/>
      <c r="L19" s="13">
        <f t="shared" si="3"/>
        <v>0</v>
      </c>
    </row>
    <row r="20" spans="1:14" x14ac:dyDescent="0.3">
      <c r="A20" s="75"/>
      <c r="B20" s="17"/>
      <c r="C20" s="17"/>
      <c r="D20" s="17"/>
      <c r="E20" s="17"/>
      <c r="F20" s="99">
        <f t="shared" si="1"/>
        <v>0.5</v>
      </c>
      <c r="G20" s="100">
        <f t="shared" si="2"/>
        <v>0</v>
      </c>
      <c r="H20" s="17"/>
      <c r="I20" s="17"/>
      <c r="J20" s="17"/>
      <c r="K20" s="17"/>
      <c r="L20" s="13">
        <f t="shared" si="3"/>
        <v>0</v>
      </c>
    </row>
    <row r="21" spans="1:14" ht="15" thickBot="1" x14ac:dyDescent="0.35">
      <c r="A21" s="56" t="s">
        <v>101</v>
      </c>
      <c r="B21" s="37"/>
      <c r="C21" s="104"/>
      <c r="D21" s="104"/>
      <c r="E21" s="104"/>
      <c r="F21" s="105"/>
      <c r="G21" s="106"/>
      <c r="H21" s="104"/>
      <c r="I21" s="104"/>
      <c r="J21" s="104"/>
      <c r="K21" s="15">
        <v>5706.05</v>
      </c>
      <c r="L21" s="13">
        <f>-K21</f>
        <v>-5706.05</v>
      </c>
    </row>
    <row r="22" spans="1:14" ht="15" thickBot="1" x14ac:dyDescent="0.35">
      <c r="A22" s="76" t="s">
        <v>74</v>
      </c>
      <c r="B22" s="70">
        <f>SUM(B13:B20)</f>
        <v>9347.24</v>
      </c>
      <c r="C22" s="71">
        <f>SUM(C13:C20)</f>
        <v>23762.67</v>
      </c>
      <c r="D22" s="71">
        <f>SUM(D13:D20)</f>
        <v>9081.7999999999993</v>
      </c>
      <c r="E22" s="71">
        <f>SUM(E13:E20)</f>
        <v>19691.38</v>
      </c>
      <c r="F22" s="71"/>
      <c r="G22" s="71">
        <f>SUM(G14:G20)</f>
        <v>9845.69</v>
      </c>
      <c r="H22" s="71">
        <f>SUM(H13:H20)</f>
        <v>0</v>
      </c>
      <c r="I22" s="71">
        <f>SUM(I13:I20)</f>
        <v>0</v>
      </c>
      <c r="J22" s="71">
        <f>SUM(J13:J20)</f>
        <v>0</v>
      </c>
      <c r="K22" s="71">
        <f>SUM(K13:K21)</f>
        <v>10407.470000000001</v>
      </c>
      <c r="L22" s="72">
        <f>SUM(L14:L21)</f>
        <v>51032.76999999999</v>
      </c>
    </row>
    <row r="23" spans="1:14" ht="15" thickBot="1" x14ac:dyDescent="0.3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4" ht="15" thickBot="1" x14ac:dyDescent="0.35">
      <c r="A24" s="97" t="s">
        <v>73</v>
      </c>
      <c r="B24" s="94"/>
      <c r="C24" s="94"/>
      <c r="D24" s="94"/>
      <c r="E24" s="95" t="s">
        <v>98</v>
      </c>
      <c r="F24" s="95" t="s">
        <v>96</v>
      </c>
      <c r="G24" s="95" t="s">
        <v>97</v>
      </c>
      <c r="H24" s="94"/>
      <c r="I24" s="94"/>
      <c r="J24" s="94"/>
      <c r="K24" s="94"/>
      <c r="L24" s="94"/>
      <c r="N24" s="32" t="s">
        <v>66</v>
      </c>
    </row>
    <row r="25" spans="1:14" x14ac:dyDescent="0.3">
      <c r="A25" s="14"/>
      <c r="B25" s="98"/>
      <c r="C25" s="12"/>
      <c r="D25" s="12"/>
      <c r="E25" s="12"/>
      <c r="F25" s="99">
        <f t="shared" ref="F25:F43" si="4">+F$6</f>
        <v>0.5</v>
      </c>
      <c r="G25" s="100">
        <f t="shared" ref="G25:G43" si="5">+E25*F25</f>
        <v>0</v>
      </c>
      <c r="H25" s="12"/>
      <c r="I25" s="12"/>
      <c r="J25" s="12"/>
      <c r="K25" s="12"/>
      <c r="L25" s="13">
        <f t="shared" ref="L25:L43" si="6">+B25+C25+D25+G25+H25+I25+J25+K25</f>
        <v>0</v>
      </c>
      <c r="N25" s="45"/>
    </row>
    <row r="26" spans="1:14" x14ac:dyDescent="0.3">
      <c r="A26" s="14"/>
      <c r="B26" s="48"/>
      <c r="C26" s="15"/>
      <c r="D26" s="15"/>
      <c r="E26" s="15"/>
      <c r="F26" s="99">
        <f t="shared" si="4"/>
        <v>0.5</v>
      </c>
      <c r="G26" s="100">
        <f t="shared" si="5"/>
        <v>0</v>
      </c>
      <c r="H26" s="15"/>
      <c r="I26" s="15"/>
      <c r="J26" s="15"/>
      <c r="K26" s="15"/>
      <c r="L26" s="13">
        <f t="shared" si="6"/>
        <v>0</v>
      </c>
      <c r="N26" s="46"/>
    </row>
    <row r="27" spans="1:14" x14ac:dyDescent="0.3">
      <c r="A27" s="14"/>
      <c r="B27" s="48"/>
      <c r="C27" s="15"/>
      <c r="D27" s="15"/>
      <c r="E27" s="15"/>
      <c r="F27" s="99">
        <f t="shared" si="4"/>
        <v>0.5</v>
      </c>
      <c r="G27" s="100">
        <f t="shared" si="5"/>
        <v>0</v>
      </c>
      <c r="H27" s="15"/>
      <c r="I27" s="15"/>
      <c r="J27" s="15"/>
      <c r="K27" s="15"/>
      <c r="L27" s="13">
        <f t="shared" si="6"/>
        <v>0</v>
      </c>
      <c r="N27" s="46"/>
    </row>
    <row r="28" spans="1:14" x14ac:dyDescent="0.3">
      <c r="A28" s="14"/>
      <c r="B28" s="48"/>
      <c r="C28" s="15"/>
      <c r="D28" s="15"/>
      <c r="E28" s="15"/>
      <c r="F28" s="99">
        <f t="shared" si="4"/>
        <v>0.5</v>
      </c>
      <c r="G28" s="100">
        <f t="shared" si="5"/>
        <v>0</v>
      </c>
      <c r="H28" s="15"/>
      <c r="I28" s="15"/>
      <c r="J28" s="15"/>
      <c r="K28" s="15"/>
      <c r="L28" s="13">
        <f t="shared" si="6"/>
        <v>0</v>
      </c>
      <c r="N28" s="46"/>
    </row>
    <row r="29" spans="1:14" x14ac:dyDescent="0.3">
      <c r="A29" s="14"/>
      <c r="B29" s="48"/>
      <c r="C29" s="15"/>
      <c r="D29" s="15"/>
      <c r="E29" s="15"/>
      <c r="F29" s="99">
        <f t="shared" si="4"/>
        <v>0.5</v>
      </c>
      <c r="G29" s="100">
        <f t="shared" si="5"/>
        <v>0</v>
      </c>
      <c r="H29" s="15"/>
      <c r="I29" s="15"/>
      <c r="J29" s="15"/>
      <c r="K29" s="15"/>
      <c r="L29" s="13">
        <f t="shared" si="6"/>
        <v>0</v>
      </c>
      <c r="N29" s="46"/>
    </row>
    <row r="30" spans="1:14" x14ac:dyDescent="0.3">
      <c r="A30" s="14"/>
      <c r="B30" s="48"/>
      <c r="C30" s="15"/>
      <c r="D30" s="15"/>
      <c r="E30" s="15"/>
      <c r="F30" s="99">
        <f t="shared" si="4"/>
        <v>0.5</v>
      </c>
      <c r="G30" s="100">
        <f t="shared" si="5"/>
        <v>0</v>
      </c>
      <c r="H30" s="15"/>
      <c r="I30" s="15"/>
      <c r="J30" s="15"/>
      <c r="K30" s="15"/>
      <c r="L30" s="13">
        <f t="shared" si="6"/>
        <v>0</v>
      </c>
      <c r="N30" s="46"/>
    </row>
    <row r="31" spans="1:14" x14ac:dyDescent="0.3">
      <c r="A31" s="14"/>
      <c r="B31" s="49"/>
      <c r="C31" s="17"/>
      <c r="D31" s="17"/>
      <c r="E31" s="17"/>
      <c r="F31" s="99">
        <f t="shared" si="4"/>
        <v>0.5</v>
      </c>
      <c r="G31" s="100">
        <f t="shared" si="5"/>
        <v>0</v>
      </c>
      <c r="H31" s="17"/>
      <c r="I31" s="17"/>
      <c r="J31" s="17"/>
      <c r="K31" s="17"/>
      <c r="L31" s="13">
        <f t="shared" si="6"/>
        <v>0</v>
      </c>
      <c r="N31" s="46"/>
    </row>
    <row r="32" spans="1:14" x14ac:dyDescent="0.3">
      <c r="A32" s="14"/>
      <c r="B32" s="49"/>
      <c r="C32" s="17"/>
      <c r="D32" s="17"/>
      <c r="E32" s="17"/>
      <c r="F32" s="99">
        <f t="shared" si="4"/>
        <v>0.5</v>
      </c>
      <c r="G32" s="100">
        <f t="shared" si="5"/>
        <v>0</v>
      </c>
      <c r="H32" s="17"/>
      <c r="I32" s="17"/>
      <c r="J32" s="17"/>
      <c r="K32" s="17"/>
      <c r="L32" s="13">
        <f t="shared" si="6"/>
        <v>0</v>
      </c>
      <c r="N32" s="46"/>
    </row>
    <row r="33" spans="1:14" x14ac:dyDescent="0.3">
      <c r="A33" s="14"/>
      <c r="B33" s="49"/>
      <c r="C33" s="17"/>
      <c r="D33" s="17"/>
      <c r="E33" s="17"/>
      <c r="F33" s="99">
        <f t="shared" si="4"/>
        <v>0.5</v>
      </c>
      <c r="G33" s="100">
        <f t="shared" si="5"/>
        <v>0</v>
      </c>
      <c r="H33" s="17"/>
      <c r="I33" s="17"/>
      <c r="J33" s="17"/>
      <c r="K33" s="17"/>
      <c r="L33" s="13">
        <f t="shared" si="6"/>
        <v>0</v>
      </c>
      <c r="N33" s="46"/>
    </row>
    <row r="34" spans="1:14" x14ac:dyDescent="0.3">
      <c r="A34" s="14"/>
      <c r="B34" s="49"/>
      <c r="C34" s="17"/>
      <c r="D34" s="17"/>
      <c r="E34" s="17"/>
      <c r="F34" s="99">
        <f t="shared" si="4"/>
        <v>0.5</v>
      </c>
      <c r="G34" s="100">
        <f t="shared" si="5"/>
        <v>0</v>
      </c>
      <c r="H34" s="17"/>
      <c r="I34" s="17"/>
      <c r="J34" s="17"/>
      <c r="K34" s="17"/>
      <c r="L34" s="13">
        <f t="shared" si="6"/>
        <v>0</v>
      </c>
      <c r="N34" s="45"/>
    </row>
    <row r="35" spans="1:14" x14ac:dyDescent="0.3">
      <c r="A35" s="14"/>
      <c r="B35" s="49"/>
      <c r="C35" s="17"/>
      <c r="D35" s="17"/>
      <c r="E35" s="17"/>
      <c r="F35" s="99">
        <f t="shared" si="4"/>
        <v>0.5</v>
      </c>
      <c r="G35" s="100">
        <f t="shared" si="5"/>
        <v>0</v>
      </c>
      <c r="H35" s="17"/>
      <c r="I35" s="17"/>
      <c r="J35" s="17"/>
      <c r="K35" s="17"/>
      <c r="L35" s="13">
        <f t="shared" si="6"/>
        <v>0</v>
      </c>
      <c r="N35" s="46"/>
    </row>
    <row r="36" spans="1:14" x14ac:dyDescent="0.3">
      <c r="A36" s="14"/>
      <c r="B36" s="49"/>
      <c r="C36" s="17"/>
      <c r="D36" s="17"/>
      <c r="E36" s="17"/>
      <c r="F36" s="99">
        <f t="shared" si="4"/>
        <v>0.5</v>
      </c>
      <c r="G36" s="100">
        <f t="shared" si="5"/>
        <v>0</v>
      </c>
      <c r="H36" s="17"/>
      <c r="I36" s="17"/>
      <c r="J36" s="17"/>
      <c r="K36" s="17"/>
      <c r="L36" s="13">
        <f t="shared" si="6"/>
        <v>0</v>
      </c>
      <c r="N36" s="46"/>
    </row>
    <row r="37" spans="1:14" x14ac:dyDescent="0.3">
      <c r="A37" s="14"/>
      <c r="B37" s="49"/>
      <c r="C37" s="17"/>
      <c r="D37" s="17"/>
      <c r="E37" s="17"/>
      <c r="F37" s="99">
        <f t="shared" si="4"/>
        <v>0.5</v>
      </c>
      <c r="G37" s="100">
        <f t="shared" si="5"/>
        <v>0</v>
      </c>
      <c r="H37" s="17"/>
      <c r="I37" s="17"/>
      <c r="J37" s="17"/>
      <c r="K37" s="17"/>
      <c r="L37" s="13">
        <f t="shared" si="6"/>
        <v>0</v>
      </c>
      <c r="N37" s="46"/>
    </row>
    <row r="38" spans="1:14" x14ac:dyDescent="0.3">
      <c r="A38" s="14"/>
      <c r="B38" s="49"/>
      <c r="C38" s="17"/>
      <c r="D38" s="17"/>
      <c r="E38" s="17"/>
      <c r="F38" s="99">
        <f t="shared" si="4"/>
        <v>0.5</v>
      </c>
      <c r="G38" s="100">
        <f t="shared" si="5"/>
        <v>0</v>
      </c>
      <c r="H38" s="17"/>
      <c r="I38" s="17"/>
      <c r="J38" s="17"/>
      <c r="K38" s="17"/>
      <c r="L38" s="13">
        <f t="shared" si="6"/>
        <v>0</v>
      </c>
      <c r="N38" s="46"/>
    </row>
    <row r="39" spans="1:14" x14ac:dyDescent="0.3">
      <c r="A39" s="14"/>
      <c r="B39" s="49"/>
      <c r="C39" s="17"/>
      <c r="D39" s="17"/>
      <c r="E39" s="17"/>
      <c r="F39" s="99">
        <f t="shared" si="4"/>
        <v>0.5</v>
      </c>
      <c r="G39" s="100">
        <f t="shared" si="5"/>
        <v>0</v>
      </c>
      <c r="H39" s="17"/>
      <c r="I39" s="17"/>
      <c r="J39" s="17"/>
      <c r="K39" s="17"/>
      <c r="L39" s="13">
        <f t="shared" si="6"/>
        <v>0</v>
      </c>
      <c r="N39" s="46"/>
    </row>
    <row r="40" spans="1:14" x14ac:dyDescent="0.3">
      <c r="A40" s="14"/>
      <c r="B40" s="49"/>
      <c r="C40" s="17"/>
      <c r="D40" s="17"/>
      <c r="E40" s="17"/>
      <c r="F40" s="99">
        <f t="shared" si="4"/>
        <v>0.5</v>
      </c>
      <c r="G40" s="100">
        <f t="shared" si="5"/>
        <v>0</v>
      </c>
      <c r="H40" s="17"/>
      <c r="I40" s="17"/>
      <c r="J40" s="17"/>
      <c r="K40" s="17"/>
      <c r="L40" s="13">
        <f t="shared" si="6"/>
        <v>0</v>
      </c>
      <c r="N40" s="46"/>
    </row>
    <row r="41" spans="1:14" x14ac:dyDescent="0.3">
      <c r="A41" s="14"/>
      <c r="B41" s="49"/>
      <c r="C41" s="17"/>
      <c r="D41" s="17"/>
      <c r="E41" s="17"/>
      <c r="F41" s="99">
        <f t="shared" si="4"/>
        <v>0.5</v>
      </c>
      <c r="G41" s="100">
        <f t="shared" si="5"/>
        <v>0</v>
      </c>
      <c r="H41" s="17"/>
      <c r="I41" s="17"/>
      <c r="J41" s="17"/>
      <c r="K41" s="17"/>
      <c r="L41" s="13">
        <f t="shared" si="6"/>
        <v>0</v>
      </c>
      <c r="N41" s="46"/>
    </row>
    <row r="42" spans="1:14" x14ac:dyDescent="0.3">
      <c r="A42" s="14"/>
      <c r="B42" s="49"/>
      <c r="C42" s="17"/>
      <c r="D42" s="17"/>
      <c r="E42" s="17"/>
      <c r="F42" s="99">
        <f t="shared" si="4"/>
        <v>0.5</v>
      </c>
      <c r="G42" s="100">
        <f t="shared" si="5"/>
        <v>0</v>
      </c>
      <c r="H42" s="17"/>
      <c r="I42" s="17"/>
      <c r="J42" s="17"/>
      <c r="K42" s="17"/>
      <c r="L42" s="13">
        <f t="shared" si="6"/>
        <v>0</v>
      </c>
      <c r="N42" s="46"/>
    </row>
    <row r="43" spans="1:14" x14ac:dyDescent="0.3">
      <c r="A43" s="14"/>
      <c r="B43" s="48"/>
      <c r="C43" s="15"/>
      <c r="D43" s="15"/>
      <c r="E43" s="15"/>
      <c r="F43" s="99">
        <f t="shared" si="4"/>
        <v>0.5</v>
      </c>
      <c r="G43" s="100">
        <f t="shared" si="5"/>
        <v>0</v>
      </c>
      <c r="H43" s="15"/>
      <c r="I43" s="15"/>
      <c r="J43" s="15"/>
      <c r="K43" s="15"/>
      <c r="L43" s="13">
        <f t="shared" si="6"/>
        <v>0</v>
      </c>
      <c r="N43" s="47"/>
    </row>
    <row r="44" spans="1:14" ht="15" thickBot="1" x14ac:dyDescent="0.35">
      <c r="A44" s="77" t="s">
        <v>82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0</v>
      </c>
      <c r="N44" s="38">
        <f>SUM(N25:N43)</f>
        <v>0</v>
      </c>
    </row>
    <row r="45" spans="1:14" ht="15" thickBot="1" x14ac:dyDescent="0.35">
      <c r="A45" s="76" t="s">
        <v>13</v>
      </c>
      <c r="B45" s="3">
        <f t="shared" ref="B45:J45" si="7">SUM(B25:B43)</f>
        <v>0</v>
      </c>
      <c r="C45" s="3">
        <f t="shared" si="7"/>
        <v>0</v>
      </c>
      <c r="D45" s="3">
        <f t="shared" si="7"/>
        <v>0</v>
      </c>
      <c r="E45" s="3">
        <f t="shared" si="7"/>
        <v>0</v>
      </c>
      <c r="F45" s="3"/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>SUM(K25:K44)</f>
        <v>0</v>
      </c>
      <c r="L45" s="44">
        <f>SUM(L25:L44)</f>
        <v>0</v>
      </c>
    </row>
    <row r="46" spans="1:14" ht="15" thickBot="1" x14ac:dyDescent="0.35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.2" thickBot="1" x14ac:dyDescent="0.35">
      <c r="A47" s="78" t="s">
        <v>72</v>
      </c>
      <c r="B47" s="79">
        <f>+B10+B22+B45</f>
        <v>11250.66</v>
      </c>
      <c r="C47" s="80">
        <f>+C10+C22+C45</f>
        <v>34568.67</v>
      </c>
      <c r="D47" s="80">
        <f>+D10+D22+D45</f>
        <v>17643.64</v>
      </c>
      <c r="E47" s="80">
        <f>+E10+E22+E45</f>
        <v>35118.5</v>
      </c>
      <c r="F47" s="80"/>
      <c r="G47" s="80">
        <f t="shared" ref="G47:L47" si="8">+G10+G22+G45</f>
        <v>17559.25</v>
      </c>
      <c r="H47" s="80">
        <f t="shared" si="8"/>
        <v>0</v>
      </c>
      <c r="I47" s="80">
        <f t="shared" si="8"/>
        <v>0</v>
      </c>
      <c r="J47" s="80">
        <f t="shared" si="8"/>
        <v>0</v>
      </c>
      <c r="K47" s="80">
        <f t="shared" si="8"/>
        <v>16339.130000000001</v>
      </c>
      <c r="L47" s="81">
        <f t="shared" si="8"/>
        <v>85949.249999999985</v>
      </c>
    </row>
    <row r="48" spans="1:14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 x14ac:dyDescent="0.3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 x14ac:dyDescent="0.3">
      <c r="A163" s="8"/>
      <c r="B163" s="8"/>
      <c r="C163" s="8"/>
      <c r="D163" s="158"/>
      <c r="E163" s="159"/>
      <c r="F163" s="159"/>
      <c r="G163" s="159"/>
      <c r="H163" s="159"/>
      <c r="I163" s="159"/>
      <c r="J163" s="8"/>
      <c r="K163" s="8"/>
      <c r="L163" s="8"/>
    </row>
    <row r="164" spans="1:12" x14ac:dyDescent="0.3">
      <c r="A164" s="8"/>
      <c r="B164" s="8"/>
      <c r="C164" s="8"/>
      <c r="D164" s="158"/>
      <c r="E164" s="159"/>
      <c r="F164" s="159"/>
      <c r="G164" s="159"/>
      <c r="H164" s="159"/>
      <c r="I164" s="159"/>
      <c r="J164" s="8"/>
      <c r="K164" s="8"/>
      <c r="L164" s="8"/>
    </row>
    <row r="165" spans="1:12" x14ac:dyDescent="0.3">
      <c r="A165" s="8"/>
      <c r="B165" s="8"/>
      <c r="C165" s="8"/>
      <c r="D165" s="158"/>
      <c r="E165" s="159"/>
      <c r="F165" s="159"/>
      <c r="G165" s="159"/>
      <c r="H165" s="159"/>
      <c r="I165" s="159"/>
      <c r="J165" s="8"/>
      <c r="K165" s="8"/>
      <c r="L165" s="8"/>
    </row>
    <row r="166" spans="1:12" x14ac:dyDescent="0.3">
      <c r="A166" s="8"/>
      <c r="B166" s="8"/>
      <c r="C166" s="8"/>
      <c r="D166" s="158"/>
      <c r="E166" s="159"/>
      <c r="F166" s="159"/>
      <c r="G166" s="159"/>
      <c r="H166" s="159"/>
      <c r="I166" s="159"/>
      <c r="J166" s="8"/>
      <c r="K166" s="8"/>
      <c r="L166" s="8"/>
    </row>
    <row r="167" spans="1:12" x14ac:dyDescent="0.3">
      <c r="A167" s="8"/>
      <c r="B167" s="8"/>
      <c r="C167" s="8"/>
      <c r="D167" s="158"/>
      <c r="E167" s="159"/>
      <c r="F167" s="159"/>
      <c r="G167" s="159"/>
      <c r="H167" s="159"/>
      <c r="I167" s="159"/>
      <c r="J167" s="8"/>
      <c r="K167" s="8"/>
      <c r="L167" s="8"/>
    </row>
    <row r="168" spans="1:12" x14ac:dyDescent="0.3">
      <c r="A168" s="8"/>
      <c r="B168" s="8"/>
      <c r="C168" s="8"/>
      <c r="D168" s="158"/>
      <c r="E168" s="159"/>
      <c r="F168" s="159"/>
      <c r="G168" s="159"/>
      <c r="H168" s="159"/>
      <c r="I168" s="159"/>
      <c r="J168" s="8"/>
      <c r="K168" s="8"/>
      <c r="L168" s="8"/>
    </row>
    <row r="169" spans="1:12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3">
      <c r="A171" s="8"/>
      <c r="B171" s="8"/>
    </row>
    <row r="172" spans="1:12" x14ac:dyDescent="0.3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31" right="0.27" top="0.41" bottom="0.74803149606299213" header="0.31496062992125984" footer="0.31496062992125984"/>
  <pageSetup paperSize="9" scale="66" fitToHeight="0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18" sqref="K18"/>
    </sheetView>
  </sheetViews>
  <sheetFormatPr defaultRowHeight="14.4" x14ac:dyDescent="0.3"/>
  <cols>
    <col min="1" max="1" width="37.109375" customWidth="1"/>
    <col min="2" max="2" width="12.109375" customWidth="1"/>
    <col min="3" max="3" width="16.6640625" customWidth="1"/>
    <col min="4" max="4" width="12.33203125" customWidth="1"/>
    <col min="5" max="5" width="14.5546875" customWidth="1"/>
    <col min="6" max="6" width="13.109375" bestFit="1" customWidth="1"/>
    <col min="7" max="7" width="14.5546875" bestFit="1" customWidth="1"/>
    <col min="8" max="8" width="4.44140625" customWidth="1"/>
  </cols>
  <sheetData>
    <row r="1" spans="1:7" ht="26.4" thickBot="1" x14ac:dyDescent="0.55000000000000004">
      <c r="A1" s="150" t="s">
        <v>18</v>
      </c>
      <c r="B1" s="160"/>
      <c r="C1" s="160"/>
      <c r="D1" s="160"/>
      <c r="E1" s="160"/>
      <c r="F1" s="160"/>
      <c r="G1" s="161"/>
    </row>
    <row r="2" spans="1:7" ht="15" thickBot="1" x14ac:dyDescent="0.35">
      <c r="A2" s="8"/>
      <c r="B2" s="8"/>
      <c r="C2" s="8"/>
      <c r="D2" s="8"/>
      <c r="E2" s="8"/>
      <c r="F2" s="8"/>
      <c r="G2" s="8"/>
    </row>
    <row r="3" spans="1:7" ht="30" customHeight="1" x14ac:dyDescent="0.3">
      <c r="A3" s="8"/>
      <c r="B3" s="67" t="s">
        <v>68</v>
      </c>
      <c r="C3" s="67" t="s">
        <v>69</v>
      </c>
      <c r="D3" s="67" t="s">
        <v>70</v>
      </c>
      <c r="E3" s="67" t="s">
        <v>71</v>
      </c>
      <c r="F3" s="67" t="s">
        <v>87</v>
      </c>
      <c r="G3" s="67" t="s">
        <v>11</v>
      </c>
    </row>
    <row r="4" spans="1:7" ht="15" customHeight="1" x14ac:dyDescent="0.3">
      <c r="A4" s="10" t="s">
        <v>75</v>
      </c>
      <c r="B4" s="18"/>
      <c r="C4" s="18"/>
      <c r="D4" s="18"/>
      <c r="E4" s="18"/>
      <c r="F4" s="18"/>
      <c r="G4" s="18"/>
    </row>
    <row r="5" spans="1:7" s="118" customFormat="1" x14ac:dyDescent="0.3">
      <c r="A5" s="120" t="s">
        <v>16</v>
      </c>
      <c r="B5" s="129"/>
      <c r="C5" s="121">
        <v>3000</v>
      </c>
      <c r="D5" s="121"/>
      <c r="E5" s="121">
        <v>0</v>
      </c>
      <c r="F5" s="121"/>
      <c r="G5" s="122">
        <f>SUM(B5:F5)</f>
        <v>3000</v>
      </c>
    </row>
    <row r="6" spans="1:7" x14ac:dyDescent="0.3">
      <c r="A6" s="14" t="s">
        <v>17</v>
      </c>
      <c r="B6" s="129"/>
      <c r="C6" s="129"/>
      <c r="D6" s="15"/>
      <c r="E6" s="15">
        <v>0</v>
      </c>
      <c r="F6" s="15"/>
      <c r="G6" s="16">
        <f>SUM(B6:F6)</f>
        <v>0</v>
      </c>
    </row>
    <row r="7" spans="1:7" x14ac:dyDescent="0.3">
      <c r="A7" s="83" t="s">
        <v>92</v>
      </c>
      <c r="B7" s="2">
        <f t="shared" ref="B7:G7" si="0">SUM(B5:B6)</f>
        <v>0</v>
      </c>
      <c r="C7" s="2">
        <f t="shared" si="0"/>
        <v>3000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3000</v>
      </c>
    </row>
    <row r="8" spans="1:7" x14ac:dyDescent="0.3">
      <c r="A8" s="8"/>
      <c r="B8" s="8"/>
      <c r="C8" s="8"/>
      <c r="D8" s="8"/>
      <c r="E8" s="8"/>
      <c r="F8" s="8"/>
      <c r="G8" s="8"/>
    </row>
    <row r="9" spans="1:7" x14ac:dyDescent="0.3">
      <c r="A9" s="9" t="s">
        <v>60</v>
      </c>
      <c r="B9" s="18"/>
      <c r="C9" s="18"/>
      <c r="D9" s="18"/>
      <c r="E9" s="18"/>
      <c r="F9" s="18"/>
      <c r="G9" s="18"/>
    </row>
    <row r="10" spans="1:7" s="118" customFormat="1" x14ac:dyDescent="0.3">
      <c r="A10" s="120" t="s">
        <v>16</v>
      </c>
      <c r="B10" s="121"/>
      <c r="C10" s="121"/>
      <c r="D10" s="121"/>
      <c r="E10" s="121"/>
      <c r="F10" s="121"/>
      <c r="G10" s="122">
        <f>SUM(B10:F10)</f>
        <v>0</v>
      </c>
    </row>
    <row r="11" spans="1:7" s="118" customFormat="1" x14ac:dyDescent="0.3">
      <c r="A11" s="120" t="s">
        <v>17</v>
      </c>
      <c r="B11" s="121"/>
      <c r="C11" s="121"/>
      <c r="D11" s="121"/>
      <c r="E11" s="121">
        <v>14693.12</v>
      </c>
      <c r="F11" s="121"/>
      <c r="G11" s="122">
        <f>SUM(B11:F11)</f>
        <v>14693.12</v>
      </c>
    </row>
    <row r="12" spans="1:7" s="118" customFormat="1" x14ac:dyDescent="0.3">
      <c r="A12" s="120" t="s">
        <v>99</v>
      </c>
      <c r="B12" s="121"/>
      <c r="C12" s="121"/>
      <c r="D12" s="121"/>
      <c r="E12" s="121">
        <f>+CG!E47-CG!G47</f>
        <v>17559.25</v>
      </c>
      <c r="F12" s="121"/>
      <c r="G12" s="122">
        <f>SUM(B12:F12)</f>
        <v>17559.25</v>
      </c>
    </row>
    <row r="13" spans="1:7" x14ac:dyDescent="0.3">
      <c r="A13" s="83" t="s">
        <v>93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32252.370000000003</v>
      </c>
      <c r="F13" s="2">
        <f>SUM(F10:F11)</f>
        <v>0</v>
      </c>
      <c r="G13" s="2">
        <f>SUM(G10:G12)</f>
        <v>32252.370000000003</v>
      </c>
    </row>
    <row r="14" spans="1:7" x14ac:dyDescent="0.3">
      <c r="A14" s="8"/>
      <c r="B14" s="8"/>
      <c r="C14" s="8"/>
      <c r="D14" s="8"/>
      <c r="E14" s="8"/>
      <c r="F14" s="8"/>
      <c r="G14" s="8"/>
    </row>
    <row r="15" spans="1:7" x14ac:dyDescent="0.3">
      <c r="A15" s="9" t="s">
        <v>54</v>
      </c>
      <c r="B15" s="18"/>
      <c r="C15" s="18"/>
      <c r="D15" s="18"/>
      <c r="E15" s="18"/>
      <c r="F15" s="18"/>
      <c r="G15" s="18"/>
    </row>
    <row r="16" spans="1:7" x14ac:dyDescent="0.3">
      <c r="A16" s="14" t="s">
        <v>16</v>
      </c>
      <c r="B16" s="15"/>
      <c r="C16" s="15"/>
      <c r="D16" s="15"/>
      <c r="E16" s="15"/>
      <c r="F16" s="15"/>
      <c r="G16" s="16"/>
    </row>
    <row r="17" spans="1:8" x14ac:dyDescent="0.3">
      <c r="A17" s="14" t="s">
        <v>17</v>
      </c>
      <c r="B17" s="15"/>
      <c r="C17" s="15"/>
      <c r="D17" s="15"/>
      <c r="E17" s="15"/>
      <c r="F17" s="15"/>
      <c r="G17" s="130"/>
    </row>
    <row r="18" spans="1:8" x14ac:dyDescent="0.3">
      <c r="A18" s="120" t="s">
        <v>115</v>
      </c>
      <c r="B18" s="162"/>
      <c r="C18" s="163"/>
      <c r="D18" s="163"/>
      <c r="E18" s="164"/>
      <c r="F18" s="15"/>
      <c r="G18" s="130"/>
    </row>
    <row r="19" spans="1:8" x14ac:dyDescent="0.3">
      <c r="A19" s="14" t="s">
        <v>90</v>
      </c>
      <c r="B19" s="165"/>
      <c r="C19" s="166"/>
      <c r="D19" s="166"/>
      <c r="E19" s="167"/>
      <c r="F19" s="15"/>
      <c r="G19" s="122">
        <v>6000</v>
      </c>
      <c r="H19" s="118"/>
    </row>
    <row r="20" spans="1:8" x14ac:dyDescent="0.3">
      <c r="A20" s="136" t="s">
        <v>89</v>
      </c>
      <c r="B20" s="165"/>
      <c r="C20" s="166"/>
      <c r="D20" s="166"/>
      <c r="E20" s="167"/>
      <c r="F20" s="15"/>
      <c r="G20" s="16">
        <f>+F20</f>
        <v>0</v>
      </c>
      <c r="H20" s="118"/>
    </row>
    <row r="21" spans="1:8" x14ac:dyDescent="0.3">
      <c r="A21" s="43" t="s">
        <v>79</v>
      </c>
      <c r="B21" s="168"/>
      <c r="C21" s="169"/>
      <c r="D21" s="169"/>
      <c r="E21" s="170"/>
      <c r="F21" s="36"/>
      <c r="G21" s="16">
        <f>+F21</f>
        <v>0</v>
      </c>
    </row>
    <row r="22" spans="1:8" x14ac:dyDescent="0.3">
      <c r="A22" s="83" t="s">
        <v>94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0</v>
      </c>
      <c r="G22" s="2">
        <f>SUM(G16:G21)</f>
        <v>6000</v>
      </c>
    </row>
    <row r="23" spans="1:8" ht="15" thickBot="1" x14ac:dyDescent="0.35">
      <c r="A23" s="8"/>
      <c r="B23" s="8"/>
      <c r="C23" s="8"/>
      <c r="D23" s="8"/>
      <c r="E23" s="8"/>
      <c r="F23" s="8"/>
      <c r="G23" s="8"/>
    </row>
    <row r="24" spans="1:8" ht="16.2" thickBot="1" x14ac:dyDescent="0.35">
      <c r="A24" s="82" t="s">
        <v>15</v>
      </c>
      <c r="B24" s="68">
        <f t="shared" ref="B24:G24" si="1">+B7+B13+B22</f>
        <v>0</v>
      </c>
      <c r="C24" s="68">
        <f t="shared" si="1"/>
        <v>3000</v>
      </c>
      <c r="D24" s="68">
        <f t="shared" si="1"/>
        <v>0</v>
      </c>
      <c r="E24" s="68">
        <f t="shared" si="1"/>
        <v>32252.370000000003</v>
      </c>
      <c r="F24" s="68">
        <f t="shared" si="1"/>
        <v>0</v>
      </c>
      <c r="G24" s="68">
        <f t="shared" si="1"/>
        <v>41252.370000000003</v>
      </c>
    </row>
    <row r="25" spans="1:8" x14ac:dyDescent="0.3">
      <c r="A25" s="43"/>
      <c r="B25" s="41"/>
      <c r="C25" s="42"/>
      <c r="D25" s="42"/>
      <c r="E25" s="42">
        <f>+CG!E49</f>
        <v>0</v>
      </c>
      <c r="F25" s="36"/>
      <c r="G25" s="40"/>
    </row>
    <row r="26" spans="1:8" x14ac:dyDescent="0.3">
      <c r="E26" s="40"/>
    </row>
    <row r="28" spans="1:8" x14ac:dyDescent="0.3">
      <c r="E28" s="132"/>
      <c r="F28" s="132"/>
      <c r="G28" s="132"/>
      <c r="H28" s="133"/>
    </row>
    <row r="29" spans="1:8" x14ac:dyDescent="0.3">
      <c r="E29" s="132"/>
      <c r="F29" s="132"/>
      <c r="G29" s="132"/>
    </row>
    <row r="30" spans="1:8" x14ac:dyDescent="0.3">
      <c r="E30" s="132"/>
      <c r="F30" s="132"/>
      <c r="G30" s="132"/>
    </row>
    <row r="31" spans="1:8" x14ac:dyDescent="0.3">
      <c r="G31" s="40"/>
    </row>
  </sheetData>
  <mergeCells count="2">
    <mergeCell ref="A1:G1"/>
    <mergeCell ref="B18:E21"/>
  </mergeCells>
  <pageMargins left="0.21" right="0.16" top="0.48" bottom="0.45" header="0.32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9" workbookViewId="0">
      <selection activeCell="B31" sqref="B31:B37"/>
    </sheetView>
  </sheetViews>
  <sheetFormatPr defaultRowHeight="14.4" x14ac:dyDescent="0.3"/>
  <cols>
    <col min="1" max="1" width="61" customWidth="1"/>
    <col min="2" max="2" width="17.6640625" customWidth="1"/>
  </cols>
  <sheetData>
    <row r="1" spans="1:2" ht="26.4" thickBot="1" x14ac:dyDescent="0.55000000000000004">
      <c r="A1" s="173" t="s">
        <v>65</v>
      </c>
      <c r="B1" s="174"/>
    </row>
    <row r="2" spans="1:2" ht="15" thickBot="1" x14ac:dyDescent="0.35">
      <c r="A2" s="8"/>
      <c r="B2" s="7"/>
    </row>
    <row r="3" spans="1:2" ht="15" thickBot="1" x14ac:dyDescent="0.35">
      <c r="A3" s="175" t="s">
        <v>41</v>
      </c>
      <c r="B3" s="176"/>
    </row>
    <row r="4" spans="1:2" x14ac:dyDescent="0.3">
      <c r="A4" s="57" t="s">
        <v>20</v>
      </c>
      <c r="B4" s="19"/>
    </row>
    <row r="5" spans="1:2" x14ac:dyDescent="0.3">
      <c r="A5" s="58" t="s">
        <v>21</v>
      </c>
      <c r="B5" s="20"/>
    </row>
    <row r="6" spans="1:2" x14ac:dyDescent="0.3">
      <c r="A6" s="58" t="s">
        <v>22</v>
      </c>
      <c r="B6" s="20"/>
    </row>
    <row r="7" spans="1:2" x14ac:dyDescent="0.3">
      <c r="A7" s="58" t="s">
        <v>23</v>
      </c>
      <c r="B7" s="20"/>
    </row>
    <row r="8" spans="1:2" x14ac:dyDescent="0.3">
      <c r="A8" s="58" t="s">
        <v>24</v>
      </c>
      <c r="B8" s="20"/>
    </row>
    <row r="9" spans="1:2" x14ac:dyDescent="0.3">
      <c r="A9" s="58" t="s">
        <v>25</v>
      </c>
      <c r="B9" s="20"/>
    </row>
    <row r="10" spans="1:2" x14ac:dyDescent="0.3">
      <c r="A10" s="59" t="s">
        <v>44</v>
      </c>
      <c r="B10" s="20"/>
    </row>
    <row r="11" spans="1:2" x14ac:dyDescent="0.3">
      <c r="A11" s="21" t="s">
        <v>10</v>
      </c>
      <c r="B11" s="22">
        <f>SUM(B4:B10)</f>
        <v>0</v>
      </c>
    </row>
    <row r="12" spans="1:2" ht="15" thickBot="1" x14ac:dyDescent="0.35">
      <c r="A12" s="23"/>
      <c r="B12" s="7"/>
    </row>
    <row r="13" spans="1:2" ht="15" thickBot="1" x14ac:dyDescent="0.35">
      <c r="A13" s="175" t="s">
        <v>42</v>
      </c>
      <c r="B13" s="176"/>
    </row>
    <row r="14" spans="1:2" x14ac:dyDescent="0.3">
      <c r="A14" s="57" t="s">
        <v>26</v>
      </c>
      <c r="B14" s="19"/>
    </row>
    <row r="15" spans="1:2" x14ac:dyDescent="0.3">
      <c r="A15" s="58" t="s">
        <v>27</v>
      </c>
      <c r="B15" s="20"/>
    </row>
    <row r="16" spans="1:2" x14ac:dyDescent="0.3">
      <c r="A16" s="58" t="s">
        <v>28</v>
      </c>
      <c r="B16" s="20"/>
    </row>
    <row r="17" spans="1:2" x14ac:dyDescent="0.3">
      <c r="A17" s="21" t="s">
        <v>10</v>
      </c>
      <c r="B17" s="22">
        <f>SUM(B14:B16)</f>
        <v>0</v>
      </c>
    </row>
    <row r="18" spans="1:2" ht="15" thickBot="1" x14ac:dyDescent="0.35">
      <c r="A18" s="24"/>
      <c r="B18" s="7"/>
    </row>
    <row r="19" spans="1:2" ht="15" thickBot="1" x14ac:dyDescent="0.35">
      <c r="A19" s="175" t="s">
        <v>43</v>
      </c>
      <c r="B19" s="176"/>
    </row>
    <row r="20" spans="1:2" x14ac:dyDescent="0.3">
      <c r="A20" s="177" t="s">
        <v>29</v>
      </c>
      <c r="B20" s="177"/>
    </row>
    <row r="21" spans="1:2" x14ac:dyDescent="0.3">
      <c r="A21" s="59" t="s">
        <v>30</v>
      </c>
      <c r="B21" s="20"/>
    </row>
    <row r="22" spans="1:2" x14ac:dyDescent="0.3">
      <c r="A22" s="60" t="s">
        <v>31</v>
      </c>
      <c r="B22" s="20"/>
    </row>
    <row r="23" spans="1:2" x14ac:dyDescent="0.3">
      <c r="A23" s="60" t="s">
        <v>32</v>
      </c>
      <c r="B23" s="20"/>
    </row>
    <row r="24" spans="1:2" x14ac:dyDescent="0.3">
      <c r="A24" s="60" t="s">
        <v>33</v>
      </c>
      <c r="B24" s="20"/>
    </row>
    <row r="25" spans="1:2" x14ac:dyDescent="0.3">
      <c r="A25" s="60" t="s">
        <v>34</v>
      </c>
      <c r="B25" s="20"/>
    </row>
    <row r="26" spans="1:2" x14ac:dyDescent="0.3">
      <c r="A26" s="60" t="s">
        <v>37</v>
      </c>
      <c r="B26" s="20"/>
    </row>
    <row r="27" spans="1:2" x14ac:dyDescent="0.3">
      <c r="A27" s="60" t="s">
        <v>35</v>
      </c>
      <c r="B27" s="20"/>
    </row>
    <row r="28" spans="1:2" x14ac:dyDescent="0.3">
      <c r="A28" s="60" t="s">
        <v>35</v>
      </c>
      <c r="B28" s="20"/>
    </row>
    <row r="29" spans="1:2" x14ac:dyDescent="0.3">
      <c r="A29" s="61" t="s">
        <v>36</v>
      </c>
      <c r="B29" s="25">
        <f>SUM(B21:B28)</f>
        <v>0</v>
      </c>
    </row>
    <row r="30" spans="1:2" x14ac:dyDescent="0.3">
      <c r="A30" s="171" t="s">
        <v>64</v>
      </c>
      <c r="B30" s="172"/>
    </row>
    <row r="31" spans="1:2" x14ac:dyDescent="0.3">
      <c r="A31" s="58" t="s">
        <v>30</v>
      </c>
      <c r="B31" s="20"/>
    </row>
    <row r="32" spans="1:2" x14ac:dyDescent="0.3">
      <c r="A32" s="62" t="s">
        <v>31</v>
      </c>
      <c r="B32" s="20"/>
    </row>
    <row r="33" spans="1:2" x14ac:dyDescent="0.3">
      <c r="A33" s="62" t="s">
        <v>32</v>
      </c>
      <c r="B33" s="20"/>
    </row>
    <row r="34" spans="1:2" x14ac:dyDescent="0.3">
      <c r="A34" s="62" t="s">
        <v>33</v>
      </c>
      <c r="B34" s="20"/>
    </row>
    <row r="35" spans="1:2" x14ac:dyDescent="0.3">
      <c r="A35" s="62" t="s">
        <v>34</v>
      </c>
      <c r="B35" s="20"/>
    </row>
    <row r="36" spans="1:2" x14ac:dyDescent="0.3">
      <c r="A36" s="62" t="s">
        <v>37</v>
      </c>
      <c r="B36" s="20"/>
    </row>
    <row r="37" spans="1:2" x14ac:dyDescent="0.3">
      <c r="A37" s="62" t="s">
        <v>35</v>
      </c>
      <c r="B37" s="20"/>
    </row>
    <row r="38" spans="1:2" x14ac:dyDescent="0.3">
      <c r="A38" s="62" t="s">
        <v>35</v>
      </c>
      <c r="B38" s="20"/>
    </row>
    <row r="39" spans="1:2" x14ac:dyDescent="0.3">
      <c r="A39" s="61" t="s">
        <v>38</v>
      </c>
      <c r="B39" s="25">
        <f>SUM(B31:B38)</f>
        <v>0</v>
      </c>
    </row>
    <row r="40" spans="1:2" x14ac:dyDescent="0.3">
      <c r="A40" s="26"/>
      <c r="B40" s="27"/>
    </row>
    <row r="41" spans="1:2" x14ac:dyDescent="0.3">
      <c r="A41" s="63" t="s">
        <v>39</v>
      </c>
      <c r="B41" s="25">
        <f>+B29+B39</f>
        <v>0</v>
      </c>
    </row>
    <row r="42" spans="1:2" x14ac:dyDescent="0.3">
      <c r="A42" s="26" t="s">
        <v>40</v>
      </c>
      <c r="B42" s="28">
        <v>0.04</v>
      </c>
    </row>
    <row r="43" spans="1:2" x14ac:dyDescent="0.3">
      <c r="A43" s="64" t="s">
        <v>45</v>
      </c>
      <c r="B43" s="22">
        <f>+B41*B42</f>
        <v>0</v>
      </c>
    </row>
    <row r="44" spans="1:2" x14ac:dyDescent="0.3">
      <c r="A44" s="29"/>
      <c r="B44" s="30"/>
    </row>
    <row r="45" spans="1:2" x14ac:dyDescent="0.3">
      <c r="A45" s="63" t="s">
        <v>80</v>
      </c>
      <c r="B45" s="22">
        <f>+B11+B17+B43</f>
        <v>0</v>
      </c>
    </row>
    <row r="46" spans="1:2" x14ac:dyDescent="0.3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D1" sqref="D1:N1048576"/>
    </sheetView>
  </sheetViews>
  <sheetFormatPr defaultRowHeight="14.4" x14ac:dyDescent="0.3"/>
  <cols>
    <col min="1" max="1" width="42.33203125" customWidth="1"/>
    <col min="2" max="2" width="16.88671875" customWidth="1"/>
    <col min="3" max="3" width="17.33203125" customWidth="1"/>
    <col min="4" max="4" width="0" hidden="1" customWidth="1"/>
    <col min="5" max="5" width="12" hidden="1" customWidth="1"/>
    <col min="6" max="6" width="21.44140625" hidden="1" customWidth="1"/>
    <col min="7" max="7" width="0" hidden="1" customWidth="1"/>
    <col min="8" max="8" width="35.44140625" hidden="1" customWidth="1"/>
    <col min="9" max="10" width="11" hidden="1" customWidth="1"/>
    <col min="11" max="11" width="12" hidden="1" customWidth="1"/>
    <col min="12" max="12" width="35.44140625" hidden="1" customWidth="1"/>
    <col min="13" max="14" width="0" hidden="1" customWidth="1"/>
  </cols>
  <sheetData>
    <row r="1" spans="1:16" ht="18.600000000000001" thickBot="1" x14ac:dyDescent="0.4">
      <c r="A1" s="102" t="s">
        <v>105</v>
      </c>
      <c r="B1" s="102"/>
      <c r="C1" s="102" t="s">
        <v>85</v>
      </c>
      <c r="H1" s="148" t="s">
        <v>141</v>
      </c>
      <c r="I1" s="148"/>
      <c r="J1" s="148"/>
      <c r="K1" s="148"/>
      <c r="L1" s="148"/>
      <c r="M1" s="148"/>
    </row>
    <row r="2" spans="1:16" x14ac:dyDescent="0.3">
      <c r="A2" t="s">
        <v>106</v>
      </c>
      <c r="C2" s="12">
        <v>200</v>
      </c>
      <c r="H2" s="148" t="s">
        <v>119</v>
      </c>
      <c r="I2" s="148" t="s">
        <v>120</v>
      </c>
      <c r="J2" s="149" t="s">
        <v>121</v>
      </c>
      <c r="K2" s="149" t="s">
        <v>122</v>
      </c>
      <c r="L2" s="148" t="s">
        <v>96</v>
      </c>
      <c r="M2" s="148"/>
    </row>
    <row r="3" spans="1:16" x14ac:dyDescent="0.3">
      <c r="A3" t="s">
        <v>107</v>
      </c>
      <c r="C3" s="15">
        <v>1000</v>
      </c>
      <c r="H3" s="148" t="s">
        <v>131</v>
      </c>
      <c r="I3" s="148">
        <v>107</v>
      </c>
      <c r="J3" s="147">
        <v>1482.46</v>
      </c>
      <c r="K3" s="147">
        <v>2148.73</v>
      </c>
      <c r="L3" s="148">
        <v>3.04</v>
      </c>
      <c r="M3" s="148" t="s">
        <v>135</v>
      </c>
    </row>
    <row r="4" spans="1:16" x14ac:dyDescent="0.3">
      <c r="A4" s="54" t="s">
        <v>10</v>
      </c>
      <c r="C4" s="6">
        <f>SUM(C2:C3)</f>
        <v>1200</v>
      </c>
      <c r="H4" s="148" t="s">
        <v>123</v>
      </c>
      <c r="I4" s="148">
        <v>1</v>
      </c>
      <c r="J4" s="147">
        <v>174.82</v>
      </c>
      <c r="K4" s="147">
        <v>298.35000000000002</v>
      </c>
      <c r="L4" s="148">
        <v>0.38</v>
      </c>
      <c r="M4" s="148" t="s">
        <v>142</v>
      </c>
    </row>
    <row r="5" spans="1:16" ht="15" thickBot="1" x14ac:dyDescent="0.35">
      <c r="H5" s="148" t="s">
        <v>132</v>
      </c>
      <c r="I5" s="148">
        <v>27</v>
      </c>
      <c r="J5" s="147">
        <v>0</v>
      </c>
      <c r="K5" s="147">
        <v>551.86</v>
      </c>
      <c r="L5" s="148">
        <v>0.46</v>
      </c>
      <c r="M5" s="148" t="s">
        <v>135</v>
      </c>
    </row>
    <row r="6" spans="1:16" ht="18.600000000000001" thickBot="1" x14ac:dyDescent="0.4">
      <c r="A6" s="102" t="s">
        <v>110</v>
      </c>
      <c r="B6" s="103" t="s">
        <v>84</v>
      </c>
      <c r="C6" s="102" t="s">
        <v>85</v>
      </c>
      <c r="H6" s="148" t="s">
        <v>143</v>
      </c>
      <c r="I6" s="148">
        <v>0</v>
      </c>
      <c r="J6" s="147">
        <v>0</v>
      </c>
      <c r="K6" s="147">
        <v>0</v>
      </c>
      <c r="L6" s="148">
        <v>0</v>
      </c>
      <c r="M6" s="148"/>
    </row>
    <row r="7" spans="1:16" x14ac:dyDescent="0.3">
      <c r="A7" s="131" t="s">
        <v>114</v>
      </c>
      <c r="B7" s="65"/>
      <c r="C7" s="12">
        <v>1200</v>
      </c>
      <c r="H7" s="148" t="s">
        <v>124</v>
      </c>
      <c r="I7" s="148">
        <v>6</v>
      </c>
      <c r="J7" s="147">
        <v>41.01</v>
      </c>
      <c r="K7" s="147">
        <v>69.66</v>
      </c>
      <c r="L7" s="148">
        <v>0.09</v>
      </c>
      <c r="M7" s="148" t="s">
        <v>135</v>
      </c>
    </row>
    <row r="8" spans="1:16" x14ac:dyDescent="0.3">
      <c r="A8" s="131" t="s">
        <v>116</v>
      </c>
      <c r="B8" s="128">
        <f>J3</f>
        <v>1482.46</v>
      </c>
      <c r="C8" s="128">
        <f>K3</f>
        <v>2148.73</v>
      </c>
      <c r="D8">
        <v>107</v>
      </c>
      <c r="H8" s="148" t="s">
        <v>133</v>
      </c>
      <c r="I8" s="148">
        <v>3</v>
      </c>
      <c r="J8" s="147">
        <v>74.099999999999994</v>
      </c>
      <c r="K8" s="147">
        <v>94.62</v>
      </c>
      <c r="L8" s="148">
        <v>0.14000000000000001</v>
      </c>
      <c r="M8" s="148" t="s">
        <v>135</v>
      </c>
    </row>
    <row r="9" spans="1:16" s="126" customFormat="1" x14ac:dyDescent="0.3">
      <c r="A9" s="134" t="s">
        <v>83</v>
      </c>
      <c r="B9" s="135"/>
      <c r="C9" s="129"/>
      <c r="E9" s="127"/>
      <c r="F9" s="126" t="s">
        <v>118</v>
      </c>
      <c r="H9" s="148" t="s">
        <v>125</v>
      </c>
      <c r="I9" s="148">
        <v>6</v>
      </c>
      <c r="J9" s="147">
        <v>329.48</v>
      </c>
      <c r="K9" s="147">
        <v>431.8</v>
      </c>
      <c r="L9" s="148">
        <v>0.64</v>
      </c>
      <c r="M9" s="148" t="s">
        <v>142</v>
      </c>
      <c r="N9" s="137"/>
      <c r="O9" s="137"/>
      <c r="P9" s="137"/>
    </row>
    <row r="10" spans="1:16" s="118" customFormat="1" x14ac:dyDescent="0.3">
      <c r="A10" s="123" t="s">
        <v>137</v>
      </c>
      <c r="B10" s="124"/>
      <c r="C10" s="121">
        <f>K5</f>
        <v>551.86</v>
      </c>
      <c r="D10" s="118">
        <v>27</v>
      </c>
      <c r="F10" s="133"/>
      <c r="G10" s="133"/>
      <c r="H10" s="148" t="s">
        <v>126</v>
      </c>
      <c r="I10" s="148">
        <v>4</v>
      </c>
      <c r="J10" s="147">
        <v>917.98</v>
      </c>
      <c r="K10" s="147">
        <v>1562.37</v>
      </c>
      <c r="L10" s="148">
        <v>2.08</v>
      </c>
      <c r="M10" s="148" t="s">
        <v>142</v>
      </c>
      <c r="N10" s="138"/>
      <c r="O10" s="138"/>
      <c r="P10" s="137"/>
    </row>
    <row r="11" spans="1:16" s="126" customFormat="1" x14ac:dyDescent="0.3">
      <c r="A11" s="134" t="s">
        <v>117</v>
      </c>
      <c r="B11" s="135"/>
      <c r="C11" s="129"/>
      <c r="F11" s="126" t="s">
        <v>118</v>
      </c>
      <c r="H11" s="148" t="s">
        <v>127</v>
      </c>
      <c r="I11" s="148">
        <v>9</v>
      </c>
      <c r="J11" s="147">
        <v>54.24</v>
      </c>
      <c r="K11" s="147">
        <v>88.14</v>
      </c>
      <c r="L11" s="148">
        <v>0.12</v>
      </c>
      <c r="M11" s="148" t="s">
        <v>142</v>
      </c>
      <c r="N11" s="137"/>
      <c r="O11" s="137"/>
      <c r="P11" s="137"/>
    </row>
    <row r="12" spans="1:16" s="118" customFormat="1" x14ac:dyDescent="0.3">
      <c r="A12" s="123" t="s">
        <v>113</v>
      </c>
      <c r="B12" s="124">
        <f>J8</f>
        <v>74.099999999999994</v>
      </c>
      <c r="C12" s="121">
        <f>K8</f>
        <v>94.62</v>
      </c>
      <c r="D12" s="118">
        <v>3</v>
      </c>
      <c r="F12" s="133"/>
      <c r="G12" s="133"/>
      <c r="H12" s="148" t="s">
        <v>128</v>
      </c>
      <c r="I12" s="148">
        <v>10</v>
      </c>
      <c r="J12" s="147">
        <v>73.33</v>
      </c>
      <c r="K12" s="147">
        <v>124.55</v>
      </c>
      <c r="L12" s="148">
        <v>0.17</v>
      </c>
      <c r="M12" s="148" t="s">
        <v>142</v>
      </c>
      <c r="N12" s="137"/>
      <c r="O12" s="137"/>
      <c r="P12" s="137"/>
    </row>
    <row r="13" spans="1:16" s="126" customFormat="1" x14ac:dyDescent="0.3">
      <c r="A13" s="134" t="s">
        <v>117</v>
      </c>
      <c r="B13" s="135"/>
      <c r="C13" s="129"/>
      <c r="F13" s="126" t="s">
        <v>118</v>
      </c>
      <c r="H13" s="148" t="s">
        <v>129</v>
      </c>
      <c r="I13" s="148">
        <v>5</v>
      </c>
      <c r="J13" s="147">
        <v>289.19</v>
      </c>
      <c r="K13" s="147">
        <v>490.19</v>
      </c>
      <c r="L13" s="148">
        <v>0.65</v>
      </c>
      <c r="M13" s="148" t="s">
        <v>142</v>
      </c>
      <c r="N13" s="137"/>
      <c r="O13" s="137"/>
      <c r="P13" s="137"/>
    </row>
    <row r="14" spans="1:16" x14ac:dyDescent="0.3">
      <c r="A14" s="54" t="s">
        <v>10</v>
      </c>
      <c r="B14" s="108">
        <f>SUM(B7:B13)</f>
        <v>1556.56</v>
      </c>
      <c r="C14" s="6">
        <f>SUM(C7:C13)</f>
        <v>3995.21</v>
      </c>
      <c r="E14" s="40"/>
      <c r="F14" s="133"/>
      <c r="G14" s="133"/>
      <c r="H14" s="148" t="s">
        <v>130</v>
      </c>
      <c r="I14" s="148">
        <v>3</v>
      </c>
      <c r="J14" s="147">
        <v>84.66</v>
      </c>
      <c r="K14" s="147">
        <v>144.84</v>
      </c>
      <c r="L14" s="148">
        <v>0.19</v>
      </c>
      <c r="M14" s="148" t="s">
        <v>142</v>
      </c>
      <c r="N14" s="142"/>
      <c r="O14" s="138"/>
      <c r="P14" s="137"/>
    </row>
    <row r="15" spans="1:16" x14ac:dyDescent="0.3">
      <c r="A15" s="107"/>
      <c r="B15" s="109"/>
      <c r="C15" s="35"/>
      <c r="H15" s="148" t="s">
        <v>134</v>
      </c>
      <c r="I15" s="148">
        <v>93</v>
      </c>
      <c r="J15" s="149">
        <v>5131.8</v>
      </c>
      <c r="K15" s="149">
        <v>8950.07</v>
      </c>
      <c r="L15" s="148">
        <v>11.79</v>
      </c>
      <c r="M15" s="148" t="s">
        <v>136</v>
      </c>
      <c r="N15" s="138"/>
      <c r="O15" s="138"/>
    </row>
    <row r="16" spans="1:16" ht="15" thickBot="1" x14ac:dyDescent="0.35">
      <c r="E16" s="40">
        <f>B14+C14</f>
        <v>5551.77</v>
      </c>
      <c r="H16" s="148"/>
      <c r="I16" s="148"/>
      <c r="J16" s="148"/>
      <c r="K16" s="148"/>
      <c r="L16" s="148" t="s">
        <v>138</v>
      </c>
      <c r="M16" s="148"/>
    </row>
    <row r="17" spans="1:13" ht="18.600000000000001" thickBot="1" x14ac:dyDescent="0.4">
      <c r="A17" s="102" t="s">
        <v>102</v>
      </c>
      <c r="B17" s="103" t="s">
        <v>84</v>
      </c>
      <c r="C17" s="102" t="s">
        <v>85</v>
      </c>
      <c r="J17" s="149">
        <f>J3+J7+J8</f>
        <v>1597.57</v>
      </c>
      <c r="K17" s="149">
        <f>K3+K7+K8</f>
        <v>2313.0099999999998</v>
      </c>
      <c r="L17" s="149">
        <v>4462.4399999999996</v>
      </c>
      <c r="M17" s="148" t="s">
        <v>144</v>
      </c>
    </row>
    <row r="18" spans="1:13" x14ac:dyDescent="0.3">
      <c r="A18" s="52" t="s">
        <v>103</v>
      </c>
      <c r="B18" s="66"/>
      <c r="C18" s="15"/>
      <c r="J18" s="149">
        <f>J4+J9+J10+J11+J12+J13+J14</f>
        <v>1923.7</v>
      </c>
      <c r="K18" s="149">
        <f>K4+K9+K10+K11+K12+K13+K14</f>
        <v>3140.2400000000002</v>
      </c>
      <c r="L18" s="149">
        <v>5041.41</v>
      </c>
      <c r="M18" s="148" t="s">
        <v>139</v>
      </c>
    </row>
    <row r="19" spans="1:13" x14ac:dyDescent="0.3">
      <c r="A19" s="53" t="s">
        <v>104</v>
      </c>
      <c r="B19" s="66"/>
      <c r="C19" s="15"/>
      <c r="F19" s="139"/>
      <c r="G19" s="139"/>
      <c r="J19" s="149">
        <v>5131.8</v>
      </c>
      <c r="K19" s="149">
        <v>8950.07</v>
      </c>
      <c r="L19" s="149">
        <v>14081.869999999999</v>
      </c>
      <c r="M19" s="148" t="s">
        <v>136</v>
      </c>
    </row>
    <row r="20" spans="1:13" x14ac:dyDescent="0.3">
      <c r="A20" s="53" t="s">
        <v>140</v>
      </c>
      <c r="B20" s="66">
        <f>J18</f>
        <v>1923.7</v>
      </c>
      <c r="C20" s="15">
        <f>K18</f>
        <v>3140.2400000000002</v>
      </c>
      <c r="E20" s="140"/>
      <c r="F20" s="139"/>
      <c r="G20" s="139"/>
      <c r="H20" s="126"/>
      <c r="I20" s="126"/>
      <c r="J20" s="141"/>
      <c r="K20" s="141"/>
      <c r="L20" s="126"/>
      <c r="M20" s="126"/>
    </row>
    <row r="21" spans="1:13" x14ac:dyDescent="0.3">
      <c r="A21" s="53" t="s">
        <v>136</v>
      </c>
      <c r="B21" s="66">
        <f>J15</f>
        <v>5131.8</v>
      </c>
      <c r="C21" s="15">
        <f>K15</f>
        <v>8950.07</v>
      </c>
      <c r="F21" s="139"/>
      <c r="G21" s="139"/>
      <c r="H21" s="126"/>
      <c r="I21" s="126"/>
      <c r="J21" s="141"/>
      <c r="K21" s="141"/>
      <c r="L21" s="126"/>
      <c r="M21" s="126"/>
    </row>
    <row r="22" spans="1:13" x14ac:dyDescent="0.3">
      <c r="A22" s="54" t="s">
        <v>10</v>
      </c>
      <c r="B22" s="108">
        <f>SUM(B18:B21)</f>
        <v>7055.5</v>
      </c>
      <c r="C22" s="6">
        <f>SUM(C18:C21)</f>
        <v>12090.31</v>
      </c>
      <c r="F22" s="139"/>
      <c r="G22" s="139"/>
      <c r="H22" s="143"/>
      <c r="I22" s="143"/>
      <c r="J22" s="144"/>
      <c r="K22" s="144"/>
      <c r="L22" s="143"/>
      <c r="M22" s="143"/>
    </row>
    <row r="23" spans="1:13" x14ac:dyDescent="0.3">
      <c r="F23" s="139"/>
      <c r="G23" s="139"/>
      <c r="J23" s="140"/>
      <c r="K23" s="140"/>
      <c r="L23" s="139"/>
    </row>
    <row r="24" spans="1:13" x14ac:dyDescent="0.3">
      <c r="F24" s="139"/>
      <c r="G24" s="139"/>
      <c r="L24" s="139"/>
    </row>
    <row r="25" spans="1:13" x14ac:dyDescent="0.3">
      <c r="J25" s="127"/>
      <c r="K25" s="127"/>
      <c r="L25" s="127"/>
      <c r="M25" s="126"/>
    </row>
    <row r="26" spans="1:13" x14ac:dyDescent="0.3">
      <c r="J26" s="145"/>
      <c r="K26" s="145"/>
      <c r="L26" s="146"/>
      <c r="M26" s="143"/>
    </row>
    <row r="27" spans="1:13" x14ac:dyDescent="0.3">
      <c r="J27" s="40"/>
      <c r="K27" s="40"/>
      <c r="L27" s="40"/>
    </row>
    <row r="28" spans="1:13" x14ac:dyDescent="0.3">
      <c r="L28" s="139"/>
    </row>
    <row r="29" spans="1:13" x14ac:dyDescent="0.3">
      <c r="L29" s="1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37" sqref="F37"/>
    </sheetView>
  </sheetViews>
  <sheetFormatPr defaultRowHeight="14.4" x14ac:dyDescent="0.3"/>
  <cols>
    <col min="1" max="1" width="46.44140625" customWidth="1"/>
    <col min="2" max="2" width="17.44140625" customWidth="1"/>
    <col min="3" max="3" width="18.33203125" customWidth="1"/>
    <col min="7" max="7" width="19.88671875" customWidth="1"/>
    <col min="8" max="8" width="18.44140625" customWidth="1"/>
  </cols>
  <sheetData>
    <row r="1" spans="1:3" ht="21.6" thickBot="1" x14ac:dyDescent="0.45">
      <c r="A1" s="178" t="s">
        <v>49</v>
      </c>
      <c r="B1" s="182"/>
      <c r="C1" s="8"/>
    </row>
    <row r="2" spans="1:3" x14ac:dyDescent="0.3">
      <c r="A2" s="11" t="s">
        <v>61</v>
      </c>
      <c r="B2" s="12">
        <f>+CG!L47-CG!E49</f>
        <v>85949.249999999985</v>
      </c>
      <c r="C2" s="8"/>
    </row>
    <row r="3" spans="1:3" x14ac:dyDescent="0.3">
      <c r="A3" s="14" t="s">
        <v>62</v>
      </c>
      <c r="B3" s="15">
        <f>+CC!G24+CG!E49</f>
        <v>41252.370000000003</v>
      </c>
      <c r="C3" s="8"/>
    </row>
    <row r="4" spans="1:3" x14ac:dyDescent="0.3">
      <c r="A4" s="14" t="s">
        <v>56</v>
      </c>
      <c r="B4" s="15">
        <f>+CK!B45</f>
        <v>0</v>
      </c>
      <c r="C4" s="8"/>
    </row>
    <row r="5" spans="1:3" x14ac:dyDescent="0.3">
      <c r="A5" s="51" t="s">
        <v>88</v>
      </c>
      <c r="B5" s="15">
        <f>+Riduzioni!B14++Riduzioni!C14</f>
        <v>5551.77</v>
      </c>
      <c r="C5" s="8"/>
    </row>
    <row r="6" spans="1:3" x14ac:dyDescent="0.3">
      <c r="A6" s="51" t="s">
        <v>102</v>
      </c>
      <c r="B6" s="15">
        <f>+Riduzioni!B22+Riduzioni!C22</f>
        <v>19145.809999999998</v>
      </c>
      <c r="C6" s="8"/>
    </row>
    <row r="7" spans="1:3" x14ac:dyDescent="0.3">
      <c r="A7" s="51" t="s">
        <v>108</v>
      </c>
      <c r="B7" s="15">
        <f>-B6</f>
        <v>-19145.809999999998</v>
      </c>
      <c r="C7" s="8"/>
    </row>
    <row r="8" spans="1:3" x14ac:dyDescent="0.3">
      <c r="A8" s="5" t="s">
        <v>95</v>
      </c>
      <c r="B8" s="6">
        <f>SUM(B2:B7)</f>
        <v>132753.38999999998</v>
      </c>
      <c r="C8" s="8"/>
    </row>
    <row r="9" spans="1:3" ht="15" thickBot="1" x14ac:dyDescent="0.35">
      <c r="A9" s="33"/>
      <c r="B9" s="35"/>
      <c r="C9" s="8"/>
    </row>
    <row r="10" spans="1:3" ht="15" thickBot="1" x14ac:dyDescent="0.35">
      <c r="A10" s="110" t="s">
        <v>109</v>
      </c>
      <c r="B10" s="111">
        <f>+Riduzioni!C4</f>
        <v>1200</v>
      </c>
      <c r="C10" s="8"/>
    </row>
    <row r="11" spans="1:3" x14ac:dyDescent="0.3">
      <c r="A11" s="8"/>
      <c r="B11" s="8"/>
      <c r="C11" s="8"/>
    </row>
    <row r="12" spans="1:3" ht="15" thickBot="1" x14ac:dyDescent="0.35">
      <c r="A12" s="8"/>
      <c r="B12" s="8"/>
      <c r="C12" s="8"/>
    </row>
    <row r="13" spans="1:3" ht="21.6" thickBot="1" x14ac:dyDescent="0.45">
      <c r="A13" s="178" t="s">
        <v>46</v>
      </c>
      <c r="B13" s="179"/>
      <c r="C13" s="8"/>
    </row>
    <row r="14" spans="1:3" x14ac:dyDescent="0.3">
      <c r="A14" s="8"/>
      <c r="B14" s="8"/>
      <c r="C14" s="8"/>
    </row>
    <row r="15" spans="1:3" ht="15" thickBot="1" x14ac:dyDescent="0.35">
      <c r="A15" s="8"/>
      <c r="B15" s="8"/>
      <c r="C15" s="8"/>
    </row>
    <row r="16" spans="1:3" ht="15" thickBot="1" x14ac:dyDescent="0.35">
      <c r="A16" s="180" t="s">
        <v>50</v>
      </c>
      <c r="B16" s="181"/>
      <c r="C16" s="8"/>
    </row>
    <row r="17" spans="1:4" x14ac:dyDescent="0.3">
      <c r="A17" s="11" t="s">
        <v>81</v>
      </c>
      <c r="B17" s="12">
        <f>+CG!L7</f>
        <v>20810.48</v>
      </c>
      <c r="C17" s="8"/>
    </row>
    <row r="18" spans="1:4" x14ac:dyDescent="0.3">
      <c r="A18" s="14" t="s">
        <v>63</v>
      </c>
      <c r="B18" s="15">
        <f>+CG!L8</f>
        <v>9306</v>
      </c>
      <c r="C18" s="8"/>
    </row>
    <row r="19" spans="1:4" x14ac:dyDescent="0.3">
      <c r="A19" s="14" t="s">
        <v>51</v>
      </c>
      <c r="B19" s="15">
        <f>+CG!L22</f>
        <v>51032.76999999999</v>
      </c>
      <c r="C19" s="8"/>
    </row>
    <row r="20" spans="1:4" x14ac:dyDescent="0.3">
      <c r="A20" s="14" t="s">
        <v>52</v>
      </c>
      <c r="B20" s="15">
        <f>+CG!L45</f>
        <v>0</v>
      </c>
      <c r="C20" s="8"/>
    </row>
    <row r="21" spans="1:4" x14ac:dyDescent="0.3">
      <c r="A21" s="14" t="s">
        <v>86</v>
      </c>
      <c r="B21" s="15">
        <f>+Riduzioni!C14</f>
        <v>3995.21</v>
      </c>
      <c r="C21" s="8"/>
    </row>
    <row r="22" spans="1:4" x14ac:dyDescent="0.3">
      <c r="A22" s="87" t="s">
        <v>10</v>
      </c>
      <c r="B22" s="88">
        <f>SUM(B17:B21)</f>
        <v>85144.459999999992</v>
      </c>
      <c r="C22" s="8"/>
    </row>
    <row r="23" spans="1:4" ht="15" thickBot="1" x14ac:dyDescent="0.35">
      <c r="B23" s="8"/>
      <c r="C23" s="8"/>
    </row>
    <row r="24" spans="1:4" ht="15" thickBot="1" x14ac:dyDescent="0.35">
      <c r="A24" s="180" t="s">
        <v>47</v>
      </c>
      <c r="B24" s="181"/>
      <c r="C24" s="8"/>
    </row>
    <row r="25" spans="1:4" x14ac:dyDescent="0.3">
      <c r="A25" s="11" t="s">
        <v>78</v>
      </c>
      <c r="B25" s="12">
        <f>+CG!L6</f>
        <v>4800</v>
      </c>
      <c r="C25" s="8"/>
    </row>
    <row r="26" spans="1:4" x14ac:dyDescent="0.3">
      <c r="A26" s="14" t="s">
        <v>76</v>
      </c>
      <c r="B26" s="15">
        <f>+CC!G7</f>
        <v>3000</v>
      </c>
      <c r="C26" s="8"/>
    </row>
    <row r="27" spans="1:4" x14ac:dyDescent="0.3">
      <c r="A27" s="14" t="s">
        <v>53</v>
      </c>
      <c r="B27" s="15">
        <f>+CC!G13</f>
        <v>32252.370000000003</v>
      </c>
      <c r="C27" s="8"/>
    </row>
    <row r="28" spans="1:4" x14ac:dyDescent="0.3">
      <c r="A28" s="14" t="s">
        <v>54</v>
      </c>
      <c r="B28" s="15">
        <f>+CC!G22</f>
        <v>6000</v>
      </c>
      <c r="C28" s="8"/>
    </row>
    <row r="29" spans="1:4" x14ac:dyDescent="0.3">
      <c r="A29" s="14" t="s">
        <v>55</v>
      </c>
      <c r="B29" s="15">
        <f>+CG!L9</f>
        <v>0</v>
      </c>
    </row>
    <row r="30" spans="1:4" x14ac:dyDescent="0.3">
      <c r="A30" s="85" t="s">
        <v>91</v>
      </c>
      <c r="B30" s="86">
        <f>+Riduzioni!B14</f>
        <v>1556.56</v>
      </c>
    </row>
    <row r="31" spans="1:4" x14ac:dyDescent="0.3">
      <c r="A31" s="87" t="s">
        <v>111</v>
      </c>
      <c r="B31" s="6">
        <f>SUM(B25:B30)</f>
        <v>47608.93</v>
      </c>
      <c r="D31" s="112"/>
    </row>
    <row r="32" spans="1:4" x14ac:dyDescent="0.3">
      <c r="A32" s="14" t="s">
        <v>56</v>
      </c>
      <c r="B32" s="40">
        <f>+CK!B45</f>
        <v>0</v>
      </c>
    </row>
    <row r="33" spans="1:3" x14ac:dyDescent="0.3">
      <c r="A33" s="87" t="s">
        <v>48</v>
      </c>
      <c r="B33" s="88">
        <f>+B31+B32</f>
        <v>47608.93</v>
      </c>
    </row>
    <row r="34" spans="1:3" x14ac:dyDescent="0.3">
      <c r="B34" s="55"/>
    </row>
    <row r="35" spans="1:3" x14ac:dyDescent="0.3">
      <c r="A35" t="s">
        <v>67</v>
      </c>
      <c r="B35" s="40">
        <f>+B22+B33</f>
        <v>132753.38999999998</v>
      </c>
      <c r="C35" s="40"/>
    </row>
    <row r="36" spans="1:3" x14ac:dyDescent="0.3">
      <c r="B36" s="55"/>
      <c r="C36" s="40"/>
    </row>
    <row r="38" spans="1:3" x14ac:dyDescent="0.3">
      <c r="B38" s="40"/>
      <c r="C38" s="137"/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CG</vt:lpstr>
      <vt:lpstr>CC</vt:lpstr>
      <vt:lpstr>CK</vt:lpstr>
      <vt:lpstr>Riduzioni</vt:lpstr>
      <vt:lpstr>Prosp.riass.</vt:lpstr>
      <vt:lpstr>CG!Area_stampa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Sindaco</cp:lastModifiedBy>
  <cp:lastPrinted>2017-04-05T14:21:48Z</cp:lastPrinted>
  <dcterms:created xsi:type="dcterms:W3CDTF">2012-07-15T13:54:16Z</dcterms:created>
  <dcterms:modified xsi:type="dcterms:W3CDTF">2017-04-28T11:22:17Z</dcterms:modified>
</cp:coreProperties>
</file>