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0" windowWidth="13800" windowHeight="4110" activeTab="1"/>
  </bookViews>
  <sheets>
    <sheet name="Rispetto sp. personale 2011_13" sheetId="2" r:id="rId1"/>
    <sheet name="Capacità assunzionale 2019" sheetId="4" r:id="rId2"/>
  </sheets>
  <definedNames>
    <definedName name="_ftn1" localSheetId="1">'Capacità assunzionale 2019'!$H$12</definedName>
    <definedName name="_ftnref1" localSheetId="1">'Capacità assunzionale 2019'!$H$4</definedName>
    <definedName name="_xlnm.Print_Area" localSheetId="1">'Capacità assunzionale 2019'!$A$1:$K$42</definedName>
    <definedName name="_xlnm.Print_Area" localSheetId="0">'Rispetto sp. personale 2011_13'!$A$1:$J$38</definedName>
  </definedNames>
  <calcPr calcId="125725"/>
</workbook>
</file>

<file path=xl/calcChain.xml><?xml version="1.0" encoding="utf-8"?>
<calcChain xmlns="http://schemas.openxmlformats.org/spreadsheetml/2006/main">
  <c r="F6" i="4"/>
  <c r="F19"/>
  <c r="F52"/>
  <c r="I33"/>
  <c r="I31"/>
  <c r="I34" s="1"/>
  <c r="F51"/>
  <c r="F50"/>
  <c r="G47"/>
  <c r="F49"/>
  <c r="F48"/>
  <c r="F47"/>
  <c r="F46"/>
  <c r="K6" l="1"/>
  <c r="K8" s="1"/>
  <c r="J6"/>
  <c r="I6"/>
  <c r="J11" i="2"/>
  <c r="J9"/>
  <c r="H13"/>
  <c r="H12"/>
  <c r="H10"/>
  <c r="H9"/>
  <c r="H11"/>
  <c r="E25"/>
  <c r="E23"/>
  <c r="E18"/>
  <c r="E10"/>
  <c r="J27" l="1"/>
  <c r="I8" i="4" l="1"/>
  <c r="F40"/>
  <c r="I29" s="1"/>
  <c r="B27" i="2"/>
  <c r="B14"/>
  <c r="B28" l="1"/>
  <c r="F14" i="4"/>
  <c r="B14" l="1"/>
  <c r="H14" i="2" l="1"/>
  <c r="H17" l="1"/>
  <c r="H18"/>
  <c r="H16"/>
  <c r="J8" i="4"/>
  <c r="H20" i="2" l="1"/>
  <c r="H21" s="1"/>
  <c r="B34" i="4"/>
  <c r="E27" i="2"/>
  <c r="E14"/>
  <c r="E28" l="1"/>
  <c r="E30" s="1"/>
  <c r="F34" i="4" l="1"/>
  <c r="I26" l="1"/>
  <c r="J14" i="2" l="1"/>
  <c r="J28" s="1"/>
  <c r="J30" s="1"/>
</calcChain>
</file>

<file path=xl/sharedStrings.xml><?xml version="1.0" encoding="utf-8"?>
<sst xmlns="http://schemas.openxmlformats.org/spreadsheetml/2006/main" count="164" uniqueCount="107">
  <si>
    <t>TOTALE</t>
  </si>
  <si>
    <t>ANNO 2017</t>
  </si>
  <si>
    <t>Spese MACROAGGREGATO 101</t>
  </si>
  <si>
    <t xml:space="preserve">IRAP MACROAGGREGATO 102 </t>
  </si>
  <si>
    <t>Spese VOUCHER E RIMB.SPESE VIAGGIO LSU</t>
  </si>
  <si>
    <t>Spese MISSIONI</t>
  </si>
  <si>
    <t xml:space="preserve">Totale </t>
  </si>
  <si>
    <t>Componenti escluse:</t>
  </si>
  <si>
    <t>Straordinario elettorale</t>
  </si>
  <si>
    <t>Contributi su straord.elettorale</t>
  </si>
  <si>
    <t>IRAP su straord.elettorale</t>
  </si>
  <si>
    <t>Spese per missioni</t>
  </si>
  <si>
    <t>Rinnovi contrattuali</t>
  </si>
  <si>
    <t>Rimborso da altri enti SERV.CONV.SEGRET.</t>
  </si>
  <si>
    <t>Rimborso da altri enti SERV.CONV.RAG.</t>
  </si>
  <si>
    <t>Rimborso da altri enti PERSONALE SISMA</t>
  </si>
  <si>
    <t>Rimborso da altri enti STRAORD.SISMA</t>
  </si>
  <si>
    <t>Diritti rogito</t>
  </si>
  <si>
    <t>TOTALE COMPONENTI ESCLUSE</t>
  </si>
  <si>
    <t>DIFFERENZA RISPETTO MEDIA 2011/2013</t>
  </si>
  <si>
    <t>Stipendio base</t>
  </si>
  <si>
    <t>Indennità vacanza contrattuale</t>
  </si>
  <si>
    <t>Indennità di comparto</t>
  </si>
  <si>
    <t>Elemento perequativo</t>
  </si>
  <si>
    <t>Contributi INPS EX INADEL carico Ente</t>
  </si>
  <si>
    <t>Contributi INPS EX CPDEL carico Ente</t>
  </si>
  <si>
    <t>Imposta IRAP</t>
  </si>
  <si>
    <t>Totale competenze</t>
  </si>
  <si>
    <t>Totale oneri riflessi</t>
  </si>
  <si>
    <t>TOTALE GENERALE</t>
  </si>
  <si>
    <t xml:space="preserve">Spese già contratte e previste nel Bilancio Preventivo 2019 </t>
  </si>
  <si>
    <t>CESSAZIONI</t>
  </si>
  <si>
    <t>Anno 2015</t>
  </si>
  <si>
    <t xml:space="preserve">n. </t>
  </si>
  <si>
    <t>ANNO 2015</t>
  </si>
  <si>
    <t>ANNO 2016</t>
  </si>
  <si>
    <t>ANNO 2019</t>
  </si>
  <si>
    <t>DATA CESSAZIONE</t>
  </si>
  <si>
    <t>Cessazioni personale a tempo indeterminato</t>
  </si>
  <si>
    <t>GENERALITA'</t>
  </si>
  <si>
    <t xml:space="preserve">Anno 2016 </t>
  </si>
  <si>
    <t>Anno 2017</t>
  </si>
  <si>
    <t>Anno 2018</t>
  </si>
  <si>
    <t>100% dei risparmi delle cessazioni 2018</t>
  </si>
  <si>
    <t>Anno 2019</t>
  </si>
  <si>
    <t>60% dei risparmi delle cessazioni 2014</t>
  </si>
  <si>
    <t>SPESA CESSATI</t>
  </si>
  <si>
    <t>CAT.GIURIDICA</t>
  </si>
  <si>
    <t>C1</t>
  </si>
  <si>
    <t>IL PRESENTE CALCOLO VIENE EFFETTUATO UTILIZZANDO COME PARAMETRO OMOGENEO (SIA IN INGRESSO SIA IN USCITA) IL COSTO TABELLARE, COMPRESA TREDICESIMA, DELLA CATEGORIA GIURIDICA DI CUI AL C.C.N.L. 21/05/2018 -DECORRENZA 01/04/2018.</t>
  </si>
  <si>
    <t>ANNO 2018 (pensionamenti)</t>
  </si>
  <si>
    <t>TABELLARE C.C.N.L. sottoscritto il 21.05.2018</t>
  </si>
  <si>
    <t>Tredicesima</t>
  </si>
  <si>
    <t>SPESE PER IL PERSONALE</t>
  </si>
  <si>
    <t>Totale spese per il personale al netto delle componenti escluse (soggette al limite)</t>
  </si>
  <si>
    <t>ABITANTI AL 31.12.2018</t>
  </si>
  <si>
    <t>N. DIPENDENTI AL 31.12.2018 (escluso segretario com.le)</t>
  </si>
  <si>
    <t>RAPPORTO MEDIO DIPENDENTI/POPOLAZIONE D.M. 10/04/2017 PER ENTI DA 1000 A 1999 ABITANTI</t>
  </si>
  <si>
    <r>
      <rPr>
        <sz val="13"/>
        <rFont val="Calibri"/>
        <family val="2"/>
        <scheme val="minor"/>
      </rPr>
      <t>25%</t>
    </r>
    <r>
      <rPr>
        <sz val="13"/>
        <color theme="1"/>
        <rFont val="Calibri"/>
        <family val="2"/>
        <scheme val="minor"/>
      </rPr>
      <t xml:space="preserve"> dei risparmi delle cessazioni 2017</t>
    </r>
  </si>
  <si>
    <t>TOTALE CAPACITA' ASSUNZIONALE 2019</t>
  </si>
  <si>
    <t>COSTO TOTALE N.2 UNITA'</t>
  </si>
  <si>
    <t>IRAP Intervento 7</t>
  </si>
  <si>
    <t>Rimborso da altri enti per servizi in convenzione (Servizio Segretario com.le)</t>
  </si>
  <si>
    <t>Spese Servizio Ufficio Sisma 1997 (Legge 68/1998)</t>
  </si>
  <si>
    <t>Contributo Reg.le spese Servizio Ufficio Sisma 1997 (Legge 68/1998)</t>
  </si>
  <si>
    <t>Diritti rogito spettanti al Segretario com.le</t>
  </si>
  <si>
    <t>Spese Intervento 3 Altre spese di personale (Spese incarichi art. 110 TUEL, Lavoro flessibile, L.S.U., Voucher, Missioni, Rimborso spese L.S.U.ecc.)</t>
  </si>
  <si>
    <t>PREVISIONE B.P. 2019</t>
  </si>
  <si>
    <t>Resti Pre Fornero</t>
  </si>
  <si>
    <r>
      <rPr>
        <sz val="13"/>
        <rFont val="Calibri"/>
        <family val="2"/>
        <scheme val="minor"/>
      </rPr>
      <t>25%</t>
    </r>
    <r>
      <rPr>
        <sz val="13"/>
        <color theme="1"/>
        <rFont val="Calibri"/>
        <family val="2"/>
        <scheme val="minor"/>
      </rPr>
      <t xml:space="preserve"> dei risparmi delle cessazioni 2015</t>
    </r>
  </si>
  <si>
    <t xml:space="preserve">CALCOLO CAPACITA' ASSUNZIONALE </t>
  </si>
  <si>
    <t>100% dei risparmi delle cessazioni programmate nel 2019</t>
  </si>
  <si>
    <t xml:space="preserve"> CAPACITA' ASSUNZIONALE RESIDUA 2019 dopo assunzioni</t>
  </si>
  <si>
    <t>Componenti di spesa individuate ai sensi della Delibera Corte dei Conti Sez.Aut.n.25/2014 e della Circolare MEF n.9 del 17/02/2006</t>
  </si>
  <si>
    <t>Spese Intervento 01 (retribuzioni lorde, salario accessorio e lavoro straordinario del personale dipendente a tempo indeterminato e a tempo determinato, compreso il Segretario com.le, oneri per nucleo familiare e contributi prev.li ed ass.li)</t>
  </si>
  <si>
    <t xml:space="preserve">Straordinario elettorale (se non contabilizzato tra i Servizi c/Terzi del bilancio) </t>
  </si>
  <si>
    <t>Contributi su straord.elettorale (se non contabilizzato tra i Servizi c/Terzi del bilancio)</t>
  </si>
  <si>
    <t xml:space="preserve">IRAP su straord.elettorale (se non contabilizzato tra i Servizi c/Terzi del bilancio) </t>
  </si>
  <si>
    <t>Costo totale annuo (comprensivo di oneri riflessi e tredicesima) posti di nuova istituzione</t>
  </si>
  <si>
    <r>
      <t xml:space="preserve">Anno 2019 </t>
    </r>
    <r>
      <rPr>
        <sz val="10"/>
        <color theme="1"/>
        <rFont val="Calibri"/>
        <family val="2"/>
        <scheme val="minor"/>
      </rPr>
      <t xml:space="preserve">(Art. 14 bis Legge n. 26/2019 di conv. del D.L. 4/2019) </t>
    </r>
  </si>
  <si>
    <t>Previsione</t>
  </si>
  <si>
    <t>Previsione di Bilancio dopo la modifica del Pianto Triennale Fabbisogno personale</t>
  </si>
  <si>
    <t>PROSPETTO DI CALCOLO E VERIFICA RISPETTO CAPACITA' ASSUNZIONALE ART. 1, COMMA 5, 62 LEGGE 296/2006</t>
  </si>
  <si>
    <t>IOMMI ALBANO</t>
  </si>
  <si>
    <t>D/3</t>
  </si>
  <si>
    <t>FABIANI GIOVANNINO</t>
  </si>
  <si>
    <t>D/1</t>
  </si>
  <si>
    <t>MARINI NAZARIO</t>
  </si>
  <si>
    <t>PREVISIONE SPESA NUOVA ASSUNZIONE (n. 1 C1 a tempo parziale)</t>
  </si>
  <si>
    <t>Comuni soggetti alla disciplina di cui all'art. 1, c. 562 e seguenti, L. n. 296/06 (comuni sotto  1.000 abitanti)</t>
  </si>
  <si>
    <t>RENDICONTO DI GESTIONE ANNO 2008</t>
  </si>
  <si>
    <t>SPESA ANNO 2018</t>
  </si>
  <si>
    <t>Rimborso conv. Segreteria e ragioneria</t>
  </si>
  <si>
    <t>IRAP su straord.elettorale amm.ri e rev.</t>
  </si>
  <si>
    <t>SPESA ANNUALE Cat.giuridica C1 tempo Parziale 50%</t>
  </si>
  <si>
    <t>RAPPORTO MEDIO DIPENDENTI/POPOLAZIONE Comune di Massa Fermana</t>
  </si>
  <si>
    <t>1/106</t>
  </si>
  <si>
    <t>1/468</t>
  </si>
  <si>
    <t>COMUNE Di MASSA FERMANA</t>
  </si>
  <si>
    <t>CAT.GIUR.D3</t>
  </si>
  <si>
    <t>CAT.GIUR. C1</t>
  </si>
  <si>
    <t>CAT.GIUR.C1</t>
  </si>
  <si>
    <t xml:space="preserve">(**)cessato per prepensionamento per esubero di personale per ragioni finanziarie(art.33 D.LGS. 165/2001). Ai sensi della circ. Ministero Semplific.e Pubblica Amministrazione n.4 del 28/04/2014 e della Deliberazione Corte dei Conto Sezione Regionale Controllo Marche n.8/2017/Par del 24/01/2017, le cessazioni disposte per prepensionamento (art.2 comma11 Lettera a) del D.L. 6 luglio 2012 n.95, convertito, con modificazioni, dalla Legge 7 agosto 2012 n.135), limitatamente al periodo di tempo necessario al raggiungimento dei requisiti previsti dall'art.24 del D.L. n.201 del 2011 (c.d. Legge Fornero), non possono essere calcolate come risparmio utile per definire l'ammontare delle disponibilità finanziarie da destinare alle assunzioni o il numero delle unità sostituibili in relazione alle limitazioni del turn ovre (art,14 comma 7 del D.L. 6 luglio 2012 n.95). </t>
  </si>
  <si>
    <t xml:space="preserve">Quota ceduta Ambito Sociale Delibera </t>
  </si>
  <si>
    <t>RESTI ASUNZIONALI ANNO 2014 E PRECEDENTI</t>
  </si>
  <si>
    <t>27572,87(**)</t>
  </si>
  <si>
    <r>
      <rPr>
        <sz val="13"/>
        <rFont val="Calibri"/>
        <family val="2"/>
        <scheme val="minor"/>
      </rPr>
      <t>100%</t>
    </r>
    <r>
      <rPr>
        <sz val="13"/>
        <color theme="1"/>
        <rFont val="Calibri"/>
        <family val="2"/>
        <scheme val="minor"/>
      </rPr>
      <t xml:space="preserve"> dei risparmi delle cessazioni 2016</t>
    </r>
  </si>
</sst>
</file>

<file path=xl/styles.xml><?xml version="1.0" encoding="utf-8"?>
<styleSheet xmlns="http://schemas.openxmlformats.org/spreadsheetml/2006/main">
  <numFmts count="1">
    <numFmt numFmtId="44" formatCode="_-&quot;€&quot;\ * #,##0.00_-;\-&quot;€&quot;\ * #,##0.00_-;_-&quot;€&quot;\ * &quot;-&quot;??_-;_-@_-"/>
  </numFmts>
  <fonts count="49">
    <font>
      <sz val="11"/>
      <color theme="1"/>
      <name val="Calibri"/>
      <family val="2"/>
      <scheme val="minor"/>
    </font>
    <font>
      <sz val="12"/>
      <name val="Verdana"/>
      <family val="2"/>
    </font>
    <font>
      <sz val="14"/>
      <name val="Times New Roman"/>
      <family val="1"/>
    </font>
    <font>
      <sz val="14"/>
      <color rgb="FF000000"/>
      <name val="Times New Roman"/>
      <family val="1"/>
    </font>
    <font>
      <b/>
      <sz val="12"/>
      <name val="Verdana"/>
      <family val="2"/>
    </font>
    <font>
      <b/>
      <sz val="14"/>
      <name val="Times New Roman"/>
      <family val="1"/>
    </font>
    <font>
      <b/>
      <i/>
      <sz val="12"/>
      <name val="Verdana"/>
      <family val="2"/>
    </font>
    <font>
      <b/>
      <i/>
      <sz val="14"/>
      <name val="Times New Roman"/>
      <family val="1"/>
    </font>
    <font>
      <sz val="10"/>
      <name val="Arial"/>
      <family val="2"/>
    </font>
    <font>
      <b/>
      <i/>
      <sz val="14"/>
      <color theme="1"/>
      <name val="Calibri"/>
      <family val="2"/>
      <scheme val="minor"/>
    </font>
    <font>
      <b/>
      <i/>
      <sz val="14"/>
      <name val="Arial"/>
      <family val="2"/>
    </font>
    <font>
      <sz val="12"/>
      <color theme="1"/>
      <name val="Calibri"/>
      <family val="2"/>
      <scheme val="minor"/>
    </font>
    <font>
      <b/>
      <sz val="13"/>
      <color theme="1"/>
      <name val="Calibri"/>
      <family val="2"/>
      <scheme val="minor"/>
    </font>
    <font>
      <sz val="13"/>
      <color theme="1"/>
      <name val="Calibri"/>
      <family val="2"/>
      <scheme val="minor"/>
    </font>
    <font>
      <sz val="11"/>
      <name val="Calibri"/>
      <family val="2"/>
      <scheme val="minor"/>
    </font>
    <font>
      <b/>
      <sz val="15"/>
      <name val="Arial"/>
      <family val="2"/>
    </font>
    <font>
      <sz val="15"/>
      <color theme="1"/>
      <name val="Calibri"/>
      <family val="2"/>
      <scheme val="minor"/>
    </font>
    <font>
      <sz val="11"/>
      <name val="Arial"/>
      <family val="2"/>
    </font>
    <font>
      <sz val="11"/>
      <color theme="1"/>
      <name val="Calibri"/>
      <family val="2"/>
      <scheme val="minor"/>
    </font>
    <font>
      <sz val="13"/>
      <name val="Calibri"/>
      <family val="2"/>
      <scheme val="minor"/>
    </font>
    <font>
      <sz val="9"/>
      <color rgb="FFFF0000"/>
      <name val="Times New Roman"/>
      <family val="1"/>
    </font>
    <font>
      <sz val="12"/>
      <color rgb="FFFF0000"/>
      <name val="Verdana"/>
      <family val="2"/>
    </font>
    <font>
      <sz val="12"/>
      <color theme="1"/>
      <name val="Arial"/>
      <family val="2"/>
    </font>
    <font>
      <sz val="12"/>
      <name val="Arial"/>
      <family val="2"/>
    </font>
    <font>
      <i/>
      <sz val="12"/>
      <color theme="1"/>
      <name val="Calibri"/>
      <family val="2"/>
      <scheme val="minor"/>
    </font>
    <font>
      <b/>
      <i/>
      <sz val="12"/>
      <color theme="1"/>
      <name val="Calibri"/>
      <family val="2"/>
      <scheme val="minor"/>
    </font>
    <font>
      <sz val="10"/>
      <color theme="1"/>
      <name val="Calibri"/>
      <family val="2"/>
      <scheme val="minor"/>
    </font>
    <font>
      <sz val="11"/>
      <name val="Verdana"/>
      <family val="2"/>
    </font>
    <font>
      <sz val="12"/>
      <name val="Times New Roman"/>
      <family val="1"/>
    </font>
    <font>
      <b/>
      <sz val="12"/>
      <name val="Times New Roman"/>
      <family val="1"/>
    </font>
    <font>
      <b/>
      <sz val="12"/>
      <color theme="1"/>
      <name val="Calibri"/>
      <family val="2"/>
      <scheme val="minor"/>
    </font>
    <font>
      <b/>
      <sz val="15"/>
      <color theme="1"/>
      <name val="Calibri"/>
      <family val="2"/>
      <scheme val="minor"/>
    </font>
    <font>
      <b/>
      <sz val="17"/>
      <color theme="1"/>
      <name val="Calibri"/>
      <family val="2"/>
      <scheme val="minor"/>
    </font>
    <font>
      <sz val="17"/>
      <color theme="1"/>
      <name val="Calibri"/>
      <family val="2"/>
      <scheme val="minor"/>
    </font>
    <font>
      <sz val="12"/>
      <name val="Calibri"/>
      <family val="2"/>
      <scheme val="minor"/>
    </font>
    <font>
      <b/>
      <sz val="12"/>
      <name val="Calibri"/>
      <family val="2"/>
      <scheme val="minor"/>
    </font>
    <font>
      <b/>
      <i/>
      <sz val="12"/>
      <name val="Calibri"/>
      <family val="2"/>
      <scheme val="minor"/>
    </font>
    <font>
      <b/>
      <sz val="11"/>
      <name val="Verdana"/>
      <family val="2"/>
    </font>
    <font>
      <sz val="12"/>
      <color rgb="FF000000"/>
      <name val="Times New Roman"/>
      <family val="1"/>
    </font>
    <font>
      <b/>
      <i/>
      <sz val="12"/>
      <name val="Times New Roman"/>
      <family val="1"/>
    </font>
    <font>
      <b/>
      <i/>
      <sz val="10"/>
      <name val="Verdana"/>
      <family val="2"/>
    </font>
    <font>
      <b/>
      <i/>
      <sz val="11"/>
      <name val="Verdana"/>
      <family val="2"/>
    </font>
    <font>
      <b/>
      <i/>
      <sz val="18"/>
      <name val="Times New Roman"/>
      <family val="1"/>
    </font>
    <font>
      <b/>
      <i/>
      <sz val="14"/>
      <name val="Verdana"/>
      <family val="2"/>
    </font>
    <font>
      <b/>
      <sz val="20"/>
      <name val="Arial"/>
      <family val="2"/>
    </font>
    <font>
      <sz val="20"/>
      <color theme="1"/>
      <name val="Calibri"/>
      <family val="2"/>
      <scheme val="minor"/>
    </font>
    <font>
      <b/>
      <sz val="28"/>
      <name val="Arial"/>
      <family val="2"/>
    </font>
    <font>
      <sz val="28"/>
      <color theme="1"/>
      <name val="Calibri"/>
      <family val="2"/>
      <scheme val="minor"/>
    </font>
    <font>
      <b/>
      <sz val="14"/>
      <color theme="1"/>
      <name val="Calibri"/>
      <family val="2"/>
      <scheme val="minor"/>
    </font>
  </fonts>
  <fills count="6">
    <fill>
      <patternFill patternType="none"/>
    </fill>
    <fill>
      <patternFill patternType="gray125"/>
    </fill>
    <fill>
      <patternFill patternType="solid">
        <fgColor theme="8" tint="0.59999389629810485"/>
        <bgColor indexed="64"/>
      </patternFill>
    </fill>
    <fill>
      <patternFill patternType="solid">
        <fgColor theme="5" tint="0.79998168889431442"/>
        <bgColor indexed="64"/>
      </patternFill>
    </fill>
    <fill>
      <patternFill patternType="solid">
        <fgColor theme="2" tint="-0.249977111117893"/>
        <bgColor indexed="64"/>
      </patternFill>
    </fill>
    <fill>
      <patternFill patternType="solid">
        <fgColor theme="4"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8" fillId="0" borderId="0"/>
    <xf numFmtId="44" fontId="8" fillId="0" borderId="0" applyFont="0" applyFill="0" applyBorder="0" applyAlignment="0" applyProtection="0"/>
    <xf numFmtId="44" fontId="18" fillId="0" borderId="0" applyFont="0" applyFill="0" applyBorder="0" applyAlignment="0" applyProtection="0"/>
  </cellStyleXfs>
  <cellXfs count="150">
    <xf numFmtId="0" fontId="0" fillId="0" borderId="0" xfId="0"/>
    <xf numFmtId="0" fontId="6" fillId="0" borderId="1" xfId="0" applyFont="1" applyBorder="1" applyAlignment="1">
      <alignment horizontal="left" wrapText="1"/>
    </xf>
    <xf numFmtId="0" fontId="0" fillId="0" borderId="0" xfId="0" applyBorder="1"/>
    <xf numFmtId="0" fontId="0" fillId="0" borderId="0" xfId="0" applyFill="1" applyBorder="1"/>
    <xf numFmtId="0" fontId="0" fillId="0" borderId="0" xfId="0" applyFill="1"/>
    <xf numFmtId="4" fontId="7" fillId="0" borderId="1" xfId="0" applyNumberFormat="1" applyFont="1" applyFill="1" applyBorder="1" applyAlignment="1">
      <alignment horizontal="center" wrapText="1"/>
    </xf>
    <xf numFmtId="4" fontId="2" fillId="0" borderId="0" xfId="0" applyNumberFormat="1" applyFont="1" applyFill="1" applyBorder="1" applyAlignment="1">
      <alignment horizontal="center"/>
    </xf>
    <xf numFmtId="4" fontId="5" fillId="0" borderId="0" xfId="0" applyNumberFormat="1" applyFont="1" applyFill="1" applyBorder="1" applyAlignment="1">
      <alignment horizontal="center" wrapText="1"/>
    </xf>
    <xf numFmtId="4" fontId="2" fillId="0" borderId="0" xfId="0" applyNumberFormat="1" applyFont="1" applyFill="1" applyBorder="1" applyAlignment="1">
      <alignment horizontal="center" wrapText="1"/>
    </xf>
    <xf numFmtId="4" fontId="7" fillId="0" borderId="0" xfId="0" applyNumberFormat="1" applyFont="1" applyFill="1" applyBorder="1" applyAlignment="1">
      <alignment horizontal="center" wrapText="1"/>
    </xf>
    <xf numFmtId="4" fontId="8" fillId="0" borderId="0" xfId="0" applyNumberFormat="1" applyFont="1" applyFill="1" applyBorder="1" applyAlignment="1">
      <alignment horizontal="right"/>
    </xf>
    <xf numFmtId="0" fontId="0" fillId="0" borderId="1" xfId="0" applyBorder="1"/>
    <xf numFmtId="0" fontId="11" fillId="0" borderId="0" xfId="0" applyFont="1"/>
    <xf numFmtId="0" fontId="1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0" fillId="2" borderId="1" xfId="0" applyFill="1" applyBorder="1"/>
    <xf numFmtId="9" fontId="0" fillId="0" borderId="0" xfId="0" applyNumberFormat="1" applyBorder="1" applyAlignment="1"/>
    <xf numFmtId="0" fontId="0" fillId="0" borderId="0" xfId="0" applyBorder="1" applyAlignment="1"/>
    <xf numFmtId="14" fontId="0" fillId="0" borderId="1" xfId="0" applyNumberFormat="1" applyBorder="1"/>
    <xf numFmtId="9" fontId="13" fillId="0" borderId="0" xfId="0" applyNumberFormat="1" applyFont="1" applyBorder="1" applyAlignment="1"/>
    <xf numFmtId="0" fontId="13" fillId="0" borderId="0" xfId="0" applyFont="1" applyBorder="1" applyAlignment="1"/>
    <xf numFmtId="0" fontId="13" fillId="0" borderId="1" xfId="0" applyFont="1" applyBorder="1"/>
    <xf numFmtId="0" fontId="13" fillId="0" borderId="0" xfId="0" applyFont="1"/>
    <xf numFmtId="0" fontId="13" fillId="0" borderId="0" xfId="0" applyFont="1" applyBorder="1"/>
    <xf numFmtId="0" fontId="0" fillId="0" borderId="1" xfId="0" applyBorder="1" applyAlignment="1">
      <alignment horizontal="center"/>
    </xf>
    <xf numFmtId="0" fontId="0" fillId="0" borderId="1" xfId="0" applyBorder="1" applyAlignment="1">
      <alignment horizontal="center" wrapText="1"/>
    </xf>
    <xf numFmtId="4" fontId="13" fillId="0" borderId="1" xfId="0" applyNumberFormat="1" applyFont="1" applyBorder="1"/>
    <xf numFmtId="4" fontId="13" fillId="0" borderId="0" xfId="0" applyNumberFormat="1" applyFont="1" applyBorder="1"/>
    <xf numFmtId="4" fontId="13" fillId="0" borderId="0" xfId="0" applyNumberFormat="1" applyFont="1"/>
    <xf numFmtId="4" fontId="0" fillId="0" borderId="1" xfId="0" applyNumberFormat="1" applyBorder="1"/>
    <xf numFmtId="4" fontId="0" fillId="2" borderId="1" xfId="0" applyNumberFormat="1" applyFill="1" applyBorder="1"/>
    <xf numFmtId="0" fontId="0" fillId="0" borderId="0" xfId="0" applyFill="1" applyBorder="1" applyAlignment="1">
      <alignment horizontal="center" wrapText="1"/>
    </xf>
    <xf numFmtId="0" fontId="0" fillId="0" borderId="1" xfId="0" applyFill="1" applyBorder="1"/>
    <xf numFmtId="0" fontId="14" fillId="0" borderId="1" xfId="0" applyFont="1" applyFill="1" applyBorder="1" applyAlignment="1">
      <alignment horizontal="center"/>
    </xf>
    <xf numFmtId="4" fontId="12" fillId="0" borderId="1" xfId="0" applyNumberFormat="1" applyFont="1" applyBorder="1"/>
    <xf numFmtId="0" fontId="13" fillId="0" borderId="1" xfId="0" applyFont="1" applyBorder="1" applyAlignment="1">
      <alignment wrapText="1"/>
    </xf>
    <xf numFmtId="4" fontId="0" fillId="0" borderId="1" xfId="0" applyNumberFormat="1" applyBorder="1" applyAlignment="1">
      <alignment horizontal="right" wrapText="1"/>
    </xf>
    <xf numFmtId="0" fontId="0" fillId="2" borderId="1" xfId="0" applyFill="1" applyBorder="1" applyAlignment="1">
      <alignment horizontal="right"/>
    </xf>
    <xf numFmtId="0" fontId="12" fillId="0" borderId="1" xfId="0" applyFont="1" applyBorder="1" applyAlignment="1">
      <alignment horizontal="center" wrapText="1"/>
    </xf>
    <xf numFmtId="0" fontId="15" fillId="0" borderId="0" xfId="1" applyFont="1" applyFill="1" applyBorder="1" applyAlignment="1" applyProtection="1">
      <alignment horizontal="center" vertical="center"/>
      <protection locked="0"/>
    </xf>
    <xf numFmtId="0" fontId="16" fillId="0" borderId="0" xfId="0" applyFont="1" applyAlignment="1">
      <alignment horizontal="center"/>
    </xf>
    <xf numFmtId="9" fontId="0" fillId="0" borderId="3" xfId="0" applyNumberFormat="1" applyBorder="1" applyAlignment="1"/>
    <xf numFmtId="9" fontId="0" fillId="0" borderId="4" xfId="0" applyNumberFormat="1" applyBorder="1" applyAlignment="1"/>
    <xf numFmtId="0" fontId="0" fillId="0" borderId="2" xfId="0" applyBorder="1" applyAlignment="1"/>
    <xf numFmtId="4" fontId="0" fillId="0" borderId="0" xfId="0" applyNumberFormat="1"/>
    <xf numFmtId="0" fontId="15" fillId="0" borderId="0" xfId="1" applyFont="1" applyFill="1" applyBorder="1" applyAlignment="1" applyProtection="1">
      <alignment horizontal="center" vertical="center"/>
      <protection locked="0"/>
    </xf>
    <xf numFmtId="0" fontId="20" fillId="0" borderId="0" xfId="0" applyFont="1" applyAlignment="1">
      <alignment horizontal="center" vertical="center"/>
    </xf>
    <xf numFmtId="14" fontId="0" fillId="0" borderId="1" xfId="0" applyNumberFormat="1" applyFill="1" applyBorder="1"/>
    <xf numFmtId="4" fontId="0" fillId="0" borderId="1" xfId="0" applyNumberFormat="1" applyFill="1" applyBorder="1"/>
    <xf numFmtId="4" fontId="0" fillId="2" borderId="1" xfId="0" applyNumberFormat="1" applyFill="1" applyBorder="1" applyAlignment="1">
      <alignment horizontal="right"/>
    </xf>
    <xf numFmtId="4" fontId="17" fillId="0" borderId="0" xfId="0" applyNumberFormat="1" applyFont="1" applyFill="1" applyBorder="1" applyAlignment="1">
      <alignment horizontal="right"/>
    </xf>
    <xf numFmtId="4" fontId="10" fillId="0" borderId="0" xfId="0" applyNumberFormat="1" applyFont="1" applyFill="1" applyBorder="1" applyAlignment="1">
      <alignment horizontal="center"/>
    </xf>
    <xf numFmtId="0" fontId="22" fillId="0" borderId="0" xfId="0" applyFont="1"/>
    <xf numFmtId="0" fontId="0" fillId="4" borderId="0" xfId="0" applyFill="1"/>
    <xf numFmtId="0" fontId="8" fillId="0" borderId="0" xfId="0" applyFont="1" applyFill="1" applyBorder="1"/>
    <xf numFmtId="0" fontId="21" fillId="0" borderId="0" xfId="0"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0" fillId="0" borderId="0" xfId="0" applyBorder="1" applyAlignment="1">
      <alignment horizontal="center" wrapText="1"/>
    </xf>
    <xf numFmtId="0" fontId="11" fillId="0" borderId="1" xfId="0" applyFont="1" applyBorder="1" applyAlignment="1">
      <alignment wrapText="1"/>
    </xf>
    <xf numFmtId="0" fontId="13" fillId="0" borderId="1" xfId="0" applyFont="1" applyFill="1" applyBorder="1"/>
    <xf numFmtId="0" fontId="12" fillId="0" borderId="1" xfId="0" applyFont="1" applyBorder="1" applyAlignment="1">
      <alignment horizontal="center" vertical="center" wrapText="1"/>
    </xf>
    <xf numFmtId="0" fontId="30" fillId="0" borderId="1" xfId="0" applyFont="1" applyBorder="1" applyAlignment="1">
      <alignment horizontal="right" wrapText="1"/>
    </xf>
    <xf numFmtId="0" fontId="31" fillId="0" borderId="0" xfId="0" applyFont="1" applyBorder="1"/>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4" fillId="0" borderId="1" xfId="0" applyFont="1" applyFill="1" applyBorder="1" applyAlignment="1">
      <alignment horizontal="center" vertical="center" wrapText="1"/>
    </xf>
    <xf numFmtId="0" fontId="11" fillId="0" borderId="0" xfId="0" applyFont="1" applyAlignment="1">
      <alignment horizontal="center"/>
    </xf>
    <xf numFmtId="4" fontId="34" fillId="0" borderId="2" xfId="0" applyNumberFormat="1" applyFont="1" applyFill="1" applyBorder="1" applyAlignment="1">
      <alignment horizontal="center" vertical="center"/>
    </xf>
    <xf numFmtId="4" fontId="34" fillId="0" borderId="2" xfId="0" applyNumberFormat="1" applyFont="1" applyBorder="1" applyAlignment="1">
      <alignment horizontal="center" vertical="center"/>
    </xf>
    <xf numFmtId="4" fontId="35" fillId="0" borderId="2" xfId="0" applyNumberFormat="1" applyFont="1" applyFill="1" applyBorder="1" applyAlignment="1">
      <alignment horizontal="center" vertical="center" wrapText="1"/>
    </xf>
    <xf numFmtId="4" fontId="35" fillId="0" borderId="2" xfId="0" applyNumberFormat="1" applyFont="1" applyBorder="1" applyAlignment="1">
      <alignment horizontal="center" vertical="center"/>
    </xf>
    <xf numFmtId="4" fontId="36" fillId="0" borderId="2" xfId="0" applyNumberFormat="1" applyFont="1" applyFill="1" applyBorder="1" applyAlignment="1">
      <alignment horizontal="center" vertical="center" wrapText="1"/>
    </xf>
    <xf numFmtId="4" fontId="38" fillId="3" borderId="1" xfId="0" applyNumberFormat="1" applyFont="1" applyFill="1" applyBorder="1" applyAlignment="1">
      <alignment horizontal="center" vertical="center"/>
    </xf>
    <xf numFmtId="4" fontId="28" fillId="3" borderId="1" xfId="0" applyNumberFormat="1" applyFont="1" applyFill="1" applyBorder="1" applyAlignment="1">
      <alignment horizontal="center" vertical="center"/>
    </xf>
    <xf numFmtId="4" fontId="29" fillId="3" borderId="1" xfId="0" applyNumberFormat="1" applyFont="1" applyFill="1" applyBorder="1" applyAlignment="1">
      <alignment horizontal="center" vertical="center" wrapText="1"/>
    </xf>
    <xf numFmtId="4" fontId="28" fillId="3" borderId="1" xfId="0" applyNumberFormat="1" applyFont="1" applyFill="1" applyBorder="1" applyAlignment="1">
      <alignment horizontal="center" vertical="center" wrapText="1"/>
    </xf>
    <xf numFmtId="4" fontId="39" fillId="3" borderId="1" xfId="0" applyNumberFormat="1" applyFont="1" applyFill="1" applyBorder="1" applyAlignment="1">
      <alignment horizontal="center" vertical="center" wrapText="1"/>
    </xf>
    <xf numFmtId="0" fontId="40" fillId="3" borderId="1" xfId="0" applyFont="1" applyFill="1" applyBorder="1" applyAlignment="1">
      <alignment horizontal="center" vertical="center" wrapText="1"/>
    </xf>
    <xf numFmtId="4" fontId="23" fillId="0" borderId="1" xfId="0" applyNumberFormat="1" applyFont="1" applyFill="1" applyBorder="1" applyAlignment="1">
      <alignment horizontal="center" vertical="center"/>
    </xf>
    <xf numFmtId="0" fontId="41" fillId="0" borderId="1" xfId="0" applyFont="1" applyBorder="1" applyAlignment="1">
      <alignment horizontal="left" vertical="center" wrapText="1"/>
    </xf>
    <xf numFmtId="0" fontId="6" fillId="0" borderId="1" xfId="0" applyFont="1" applyBorder="1" applyAlignment="1">
      <alignment horizontal="left" vertical="center" wrapText="1"/>
    </xf>
    <xf numFmtId="0" fontId="11" fillId="0" borderId="5" xfId="0" applyFont="1" applyBorder="1"/>
    <xf numFmtId="0" fontId="11" fillId="0" borderId="6" xfId="0" applyFont="1" applyFill="1" applyBorder="1"/>
    <xf numFmtId="0" fontId="11" fillId="0" borderId="7" xfId="0" applyFont="1" applyBorder="1" applyAlignment="1">
      <alignment wrapText="1"/>
    </xf>
    <xf numFmtId="0" fontId="11" fillId="0" borderId="1" xfId="0" applyFont="1" applyFill="1" applyBorder="1"/>
    <xf numFmtId="0" fontId="11" fillId="0" borderId="1" xfId="0" applyFont="1" applyFill="1" applyBorder="1" applyAlignment="1">
      <alignment horizontal="right"/>
    </xf>
    <xf numFmtId="0" fontId="11" fillId="0" borderId="7" xfId="0" applyFont="1" applyBorder="1"/>
    <xf numFmtId="0" fontId="24" fillId="0" borderId="8" xfId="0" applyFont="1" applyBorder="1" applyAlignment="1">
      <alignment wrapText="1"/>
    </xf>
    <xf numFmtId="0" fontId="24" fillId="0" borderId="9" xfId="0" applyFont="1" applyFill="1" applyBorder="1" applyAlignment="1">
      <alignment horizontal="right"/>
    </xf>
    <xf numFmtId="0" fontId="1" fillId="0" borderId="1" xfId="0" applyFont="1" applyBorder="1" applyAlignment="1">
      <alignment horizontal="left" vertical="center" wrapText="1"/>
    </xf>
    <xf numFmtId="4" fontId="2" fillId="0" borderId="1" xfId="0" applyNumberFormat="1" applyFont="1" applyFill="1" applyBorder="1" applyAlignment="1">
      <alignment horizontal="center" vertical="center"/>
    </xf>
    <xf numFmtId="4" fontId="2" fillId="0" borderId="1" xfId="0" applyNumberFormat="1" applyFont="1" applyBorder="1" applyAlignment="1">
      <alignment horizontal="center" vertical="center"/>
    </xf>
    <xf numFmtId="4" fontId="5" fillId="0" borderId="1" xfId="0" applyNumberFormat="1" applyFont="1" applyFill="1" applyBorder="1" applyAlignment="1">
      <alignment horizontal="center" vertical="center" wrapText="1"/>
    </xf>
    <xf numFmtId="0" fontId="4" fillId="0" borderId="1" xfId="0" applyFont="1" applyBorder="1" applyAlignment="1">
      <alignment horizontal="left" vertical="center" wrapText="1"/>
    </xf>
    <xf numFmtId="0" fontId="1" fillId="0" borderId="1" xfId="0" applyFont="1" applyFill="1" applyBorder="1" applyAlignment="1">
      <alignment horizontal="left" vertical="center" wrapText="1"/>
    </xf>
    <xf numFmtId="4" fontId="7"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25" fillId="0" borderId="1" xfId="0" applyFont="1" applyBorder="1" applyAlignment="1">
      <alignment horizontal="center" vertical="center" wrapText="1"/>
    </xf>
    <xf numFmtId="0" fontId="27" fillId="0" borderId="1" xfId="0" applyFont="1" applyBorder="1" applyAlignment="1">
      <alignment horizontal="left" vertical="center" wrapText="1"/>
    </xf>
    <xf numFmtId="0" fontId="37" fillId="0" borderId="1" xfId="0" applyFont="1" applyBorder="1" applyAlignment="1">
      <alignment horizontal="left" vertical="center" wrapText="1"/>
    </xf>
    <xf numFmtId="0" fontId="27" fillId="0" borderId="1" xfId="0" applyFont="1" applyFill="1" applyBorder="1" applyAlignment="1">
      <alignment horizontal="left" vertical="center" wrapText="1"/>
    </xf>
    <xf numFmtId="0" fontId="43" fillId="0" borderId="3" xfId="0" applyFont="1" applyBorder="1" applyAlignment="1">
      <alignment horizontal="center" vertical="center" wrapText="1"/>
    </xf>
    <xf numFmtId="0" fontId="0" fillId="0" borderId="0" xfId="0" applyFill="1" applyAlignment="1">
      <alignment horizontal="center"/>
    </xf>
    <xf numFmtId="0" fontId="0" fillId="0" borderId="0" xfId="0" applyAlignment="1"/>
    <xf numFmtId="4" fontId="35" fillId="0" borderId="2" xfId="0" applyNumberFormat="1" applyFont="1" applyFill="1" applyBorder="1" applyAlignment="1">
      <alignment horizontal="center" vertical="center"/>
    </xf>
    <xf numFmtId="4" fontId="5" fillId="0" borderId="1" xfId="0" applyNumberFormat="1" applyFont="1" applyFill="1" applyBorder="1" applyAlignment="1">
      <alignment horizontal="center" vertical="center"/>
    </xf>
    <xf numFmtId="0" fontId="43" fillId="0" borderId="0" xfId="0" applyFont="1" applyBorder="1" applyAlignment="1">
      <alignment horizontal="center" vertical="center" wrapText="1"/>
    </xf>
    <xf numFmtId="4" fontId="23" fillId="0" borderId="0" xfId="0" applyNumberFormat="1" applyFont="1" applyFill="1" applyBorder="1" applyAlignment="1">
      <alignment horizontal="center" vertical="center"/>
    </xf>
    <xf numFmtId="4" fontId="42" fillId="0" borderId="0" xfId="0" applyNumberFormat="1" applyFont="1" applyFill="1" applyBorder="1" applyAlignment="1">
      <alignment horizontal="center" vertical="center" wrapText="1"/>
    </xf>
    <xf numFmtId="14" fontId="0" fillId="0" borderId="1" xfId="0" applyNumberFormat="1" applyBorder="1" applyAlignment="1">
      <alignment horizontal="center"/>
    </xf>
    <xf numFmtId="0" fontId="0" fillId="2" borderId="1" xfId="0" applyFill="1" applyBorder="1" applyAlignment="1">
      <alignment horizontal="center"/>
    </xf>
    <xf numFmtId="4" fontId="42" fillId="5" borderId="1" xfId="0" applyNumberFormat="1" applyFont="1" applyFill="1" applyBorder="1" applyAlignment="1">
      <alignment horizontal="center" vertical="center" wrapText="1"/>
    </xf>
    <xf numFmtId="4" fontId="0" fillId="0" borderId="0" xfId="0" applyNumberFormat="1" applyFill="1"/>
    <xf numFmtId="4" fontId="0" fillId="2" borderId="1" xfId="0" applyNumberFormat="1" applyFill="1" applyBorder="1" applyAlignment="1">
      <alignment horizontal="center"/>
    </xf>
    <xf numFmtId="4" fontId="0" fillId="0" borderId="1" xfId="0" applyNumberFormat="1" applyBorder="1" applyAlignment="1">
      <alignment horizontal="center"/>
    </xf>
    <xf numFmtId="4" fontId="11" fillId="0" borderId="1" xfId="0" applyNumberFormat="1" applyFont="1" applyBorder="1" applyAlignment="1">
      <alignment wrapText="1"/>
    </xf>
    <xf numFmtId="4" fontId="30" fillId="0" borderId="1" xfId="0" applyNumberFormat="1" applyFont="1" applyBorder="1" applyAlignment="1">
      <alignment wrapText="1"/>
    </xf>
    <xf numFmtId="2" fontId="11" fillId="0" borderId="1" xfId="0" applyNumberFormat="1" applyFont="1" applyBorder="1" applyAlignment="1">
      <alignment wrapText="1"/>
    </xf>
    <xf numFmtId="2" fontId="0" fillId="0" borderId="1" xfId="0" applyNumberFormat="1" applyBorder="1"/>
    <xf numFmtId="4" fontId="0" fillId="0" borderId="1" xfId="0" applyNumberFormat="1" applyBorder="1" applyAlignment="1">
      <alignment horizontal="right"/>
    </xf>
    <xf numFmtId="4" fontId="13" fillId="0" borderId="1" xfId="0" applyNumberFormat="1" applyFont="1" applyBorder="1" applyAlignment="1">
      <alignment vertical="center"/>
    </xf>
    <xf numFmtId="0" fontId="13" fillId="0" borderId="0" xfId="0" applyFont="1" applyBorder="1" applyAlignment="1">
      <alignment wrapText="1"/>
    </xf>
    <xf numFmtId="0" fontId="12" fillId="0" borderId="0" xfId="0" applyFont="1" applyBorder="1" applyAlignment="1">
      <alignment horizontal="center" vertical="center" wrapText="1"/>
    </xf>
    <xf numFmtId="4" fontId="0" fillId="0" borderId="0" xfId="0" applyNumberFormat="1" applyBorder="1"/>
    <xf numFmtId="4" fontId="48" fillId="0" borderId="1" xfId="0" applyNumberFormat="1" applyFont="1" applyBorder="1"/>
    <xf numFmtId="0" fontId="46" fillId="0" borderId="0" xfId="0" applyFont="1" applyFill="1" applyAlignment="1">
      <alignment horizontal="center" vertical="center"/>
    </xf>
    <xf numFmtId="0" fontId="47" fillId="0" borderId="0" xfId="0" applyFont="1" applyAlignment="1">
      <alignment vertical="center"/>
    </xf>
    <xf numFmtId="0" fontId="47" fillId="0" borderId="0" xfId="0" applyFont="1" applyAlignment="1"/>
    <xf numFmtId="0" fontId="15" fillId="0" borderId="0" xfId="1" applyFont="1" applyFill="1" applyBorder="1" applyAlignment="1" applyProtection="1">
      <alignment horizontal="center" vertical="center"/>
      <protection locked="0"/>
    </xf>
    <xf numFmtId="0" fontId="16" fillId="0" borderId="0" xfId="0" applyFont="1" applyAlignment="1">
      <alignment horizontal="center"/>
    </xf>
    <xf numFmtId="0" fontId="0" fillId="0" borderId="0" xfId="0" applyAlignment="1"/>
    <xf numFmtId="0" fontId="44" fillId="0" borderId="0" xfId="0" applyFont="1" applyFill="1" applyAlignment="1">
      <alignment horizontal="center" vertical="center"/>
    </xf>
    <xf numFmtId="0" fontId="45" fillId="0" borderId="0" xfId="0" applyFont="1" applyAlignment="1">
      <alignment vertical="center"/>
    </xf>
    <xf numFmtId="0" fontId="45" fillId="0" borderId="0" xfId="0" applyFont="1" applyAlignment="1"/>
    <xf numFmtId="0" fontId="0" fillId="0" borderId="0" xfId="0" applyFill="1" applyAlignment="1">
      <alignment horizontal="center"/>
    </xf>
    <xf numFmtId="0" fontId="0" fillId="0" borderId="3" xfId="3" applyNumberFormat="1" applyFont="1" applyBorder="1" applyAlignment="1">
      <alignment horizontal="left" vertical="top" wrapText="1"/>
    </xf>
    <xf numFmtId="0" fontId="0" fillId="0" borderId="4" xfId="0" applyBorder="1" applyAlignment="1"/>
    <xf numFmtId="0" fontId="0" fillId="0" borderId="2" xfId="0" applyBorder="1" applyAlignment="1"/>
    <xf numFmtId="0" fontId="11" fillId="0" borderId="0" xfId="0" applyFont="1" applyAlignment="1">
      <alignment horizontal="center" vertical="center" wrapText="1"/>
    </xf>
    <xf numFmtId="0" fontId="32" fillId="0" borderId="0" xfId="0" applyFont="1" applyAlignment="1">
      <alignment horizontal="center"/>
    </xf>
    <xf numFmtId="0" fontId="33" fillId="0" borderId="0" xfId="0" applyFont="1" applyAlignment="1">
      <alignment horizontal="center"/>
    </xf>
    <xf numFmtId="9" fontId="0" fillId="0" borderId="3" xfId="0" applyNumberFormat="1" applyBorder="1" applyAlignment="1"/>
    <xf numFmtId="9" fontId="0" fillId="0" borderId="4" xfId="0" applyNumberFormat="1" applyBorder="1" applyAlignment="1"/>
    <xf numFmtId="0" fontId="0" fillId="0" borderId="4" xfId="3" applyNumberFormat="1" applyFont="1" applyBorder="1" applyAlignment="1">
      <alignment horizontal="left" vertical="top" wrapText="1"/>
    </xf>
    <xf numFmtId="0" fontId="0" fillId="0" borderId="2" xfId="3" applyNumberFormat="1" applyFont="1" applyBorder="1" applyAlignment="1">
      <alignment horizontal="left" vertical="top" wrapText="1"/>
    </xf>
    <xf numFmtId="0" fontId="0" fillId="0" borderId="3" xfId="0" applyBorder="1" applyAlignment="1">
      <alignment horizontal="center"/>
    </xf>
    <xf numFmtId="0" fontId="0" fillId="0" borderId="4" xfId="0" applyBorder="1" applyAlignment="1">
      <alignment horizontal="center"/>
    </xf>
    <xf numFmtId="0" fontId="0" fillId="0" borderId="2" xfId="0" applyBorder="1" applyAlignment="1">
      <alignment horizontal="center"/>
    </xf>
  </cellXfs>
  <cellStyles count="4">
    <cellStyle name="Normale" xfId="0" builtinId="0"/>
    <cellStyle name="Normale 2" xfId="1"/>
    <cellStyle name="Valuta" xfId="3" builtinId="4"/>
    <cellStyle name="Valuta 2" xfId="2"/>
  </cellStyles>
  <dxfs count="0"/>
  <tableStyles count="0" defaultTableStyle="TableStyleMedium2" defaultPivotStyle="PivotStyleMedium9"/>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K471"/>
  <sheetViews>
    <sheetView zoomScale="60" zoomScaleNormal="60" workbookViewId="0">
      <selection activeCell="A2" sqref="A2:J2"/>
    </sheetView>
  </sheetViews>
  <sheetFormatPr defaultRowHeight="15.75"/>
  <cols>
    <col min="1" max="1" width="58.140625" customWidth="1"/>
    <col min="2" max="2" width="17.7109375" style="53" customWidth="1"/>
    <col min="3" max="3" width="2.85546875" style="4" customWidth="1"/>
    <col min="4" max="4" width="52.42578125" style="4" customWidth="1"/>
    <col min="5" max="5" width="16.28515625" style="4" customWidth="1"/>
    <col min="6" max="6" width="3.5703125" style="4" customWidth="1"/>
    <col min="7" max="7" width="30.5703125" style="4" customWidth="1"/>
    <col min="8" max="8" width="17.85546875" style="12" customWidth="1"/>
    <col min="9" max="9" width="66.7109375" customWidth="1"/>
    <col min="10" max="10" width="23.42578125" customWidth="1"/>
    <col min="11" max="11" width="11.28515625" bestFit="1" customWidth="1"/>
  </cols>
  <sheetData>
    <row r="1" spans="1:11" ht="35.450000000000003" customHeight="1">
      <c r="A1" s="127" t="s">
        <v>98</v>
      </c>
      <c r="B1" s="128"/>
      <c r="C1" s="128"/>
      <c r="D1" s="128"/>
      <c r="E1" s="128"/>
      <c r="F1" s="128"/>
      <c r="G1" s="128"/>
      <c r="H1" s="128"/>
      <c r="I1" s="129"/>
      <c r="J1" s="129"/>
    </row>
    <row r="2" spans="1:11" ht="35.450000000000003" customHeight="1">
      <c r="A2" s="133" t="s">
        <v>53</v>
      </c>
      <c r="B2" s="134"/>
      <c r="C2" s="134"/>
      <c r="D2" s="134"/>
      <c r="E2" s="134"/>
      <c r="F2" s="134"/>
      <c r="G2" s="134"/>
      <c r="H2" s="134"/>
      <c r="I2" s="135"/>
      <c r="J2" s="135"/>
    </row>
    <row r="3" spans="1:11" ht="33.6" customHeight="1">
      <c r="A3" s="130" t="s">
        <v>89</v>
      </c>
      <c r="B3" s="130"/>
      <c r="C3" s="130"/>
      <c r="D3" s="130"/>
      <c r="E3" s="130"/>
      <c r="F3" s="130"/>
      <c r="G3" s="131"/>
      <c r="H3" s="131"/>
      <c r="I3" s="132"/>
      <c r="J3" s="132"/>
    </row>
    <row r="4" spans="1:11" s="4" customFormat="1" ht="24" customHeight="1">
      <c r="A4" s="136" t="s">
        <v>73</v>
      </c>
      <c r="B4" s="136"/>
      <c r="C4" s="136"/>
      <c r="D4" s="136"/>
      <c r="E4" s="136"/>
      <c r="F4" s="136"/>
      <c r="G4" s="136"/>
      <c r="H4" s="136"/>
      <c r="I4" s="132"/>
      <c r="J4" s="132"/>
    </row>
    <row r="5" spans="1:11" s="4" customFormat="1" ht="24" customHeight="1">
      <c r="A5" s="104"/>
      <c r="B5" s="104"/>
      <c r="C5" s="104"/>
      <c r="D5" s="104"/>
      <c r="E5" s="104"/>
      <c r="F5" s="104"/>
      <c r="G5" s="104"/>
      <c r="H5" s="104"/>
      <c r="I5" s="105"/>
      <c r="J5" s="105"/>
    </row>
    <row r="6" spans="1:11" s="4" customFormat="1" ht="24" customHeight="1">
      <c r="A6" s="104"/>
      <c r="B6" s="104"/>
      <c r="C6" s="104"/>
      <c r="D6" s="104"/>
      <c r="E6" s="104"/>
      <c r="F6" s="104"/>
      <c r="G6" s="104"/>
      <c r="H6" s="104"/>
      <c r="I6" s="105"/>
      <c r="J6" s="105"/>
    </row>
    <row r="7" spans="1:11" ht="19.5">
      <c r="A7" s="52"/>
      <c r="B7" s="45"/>
      <c r="C7" s="45"/>
      <c r="D7" s="45"/>
      <c r="E7" s="45"/>
      <c r="G7" s="40"/>
      <c r="H7" s="67"/>
      <c r="J7" s="39"/>
    </row>
    <row r="8" spans="1:11" ht="90">
      <c r="A8" s="46"/>
      <c r="B8" s="78" t="s">
        <v>90</v>
      </c>
      <c r="C8" s="55"/>
      <c r="D8" s="63" t="s">
        <v>30</v>
      </c>
      <c r="E8" s="14" t="s">
        <v>67</v>
      </c>
      <c r="G8" s="99" t="s">
        <v>78</v>
      </c>
      <c r="H8" s="66" t="s">
        <v>94</v>
      </c>
      <c r="I8" s="63" t="s">
        <v>80</v>
      </c>
      <c r="J8" s="14" t="s">
        <v>81</v>
      </c>
    </row>
    <row r="9" spans="1:11" ht="76.900000000000006" customHeight="1">
      <c r="A9" s="100" t="s">
        <v>74</v>
      </c>
      <c r="B9" s="74">
        <v>197242.71</v>
      </c>
      <c r="C9" s="6"/>
      <c r="D9" s="90" t="s">
        <v>2</v>
      </c>
      <c r="E9" s="91">
        <v>136064.73000000001</v>
      </c>
      <c r="G9" s="97" t="s">
        <v>20</v>
      </c>
      <c r="H9" s="68">
        <f>(1695.34/2)*12</f>
        <v>10172.039999999999</v>
      </c>
      <c r="I9" s="90" t="s">
        <v>2</v>
      </c>
      <c r="J9" s="91">
        <f>E9+H14+H16+H17</f>
        <v>151030.72333500002</v>
      </c>
    </row>
    <row r="10" spans="1:11" ht="51.6" customHeight="1">
      <c r="A10" s="100" t="s">
        <v>66</v>
      </c>
      <c r="B10" s="73">
        <v>47875</v>
      </c>
      <c r="C10" s="56"/>
      <c r="D10" s="90" t="s">
        <v>92</v>
      </c>
      <c r="E10" s="91">
        <f>26517+1000+5000+500</f>
        <v>33017</v>
      </c>
      <c r="G10" s="98" t="s">
        <v>21</v>
      </c>
      <c r="H10" s="68">
        <f>11.87*12/2</f>
        <v>71.22</v>
      </c>
      <c r="I10" s="90" t="s">
        <v>92</v>
      </c>
      <c r="J10" s="91">
        <v>33017</v>
      </c>
    </row>
    <row r="11" spans="1:11" ht="17.45" customHeight="1">
      <c r="A11" s="100" t="s">
        <v>61</v>
      </c>
      <c r="B11" s="74">
        <v>11842</v>
      </c>
      <c r="C11" s="6"/>
      <c r="D11" s="90" t="s">
        <v>3</v>
      </c>
      <c r="E11" s="91">
        <v>12441.92</v>
      </c>
      <c r="G11" s="98" t="s">
        <v>22</v>
      </c>
      <c r="H11" s="68">
        <f>45.8*12/2</f>
        <v>274.79999999999995</v>
      </c>
      <c r="I11" s="90" t="s">
        <v>3</v>
      </c>
      <c r="J11" s="91">
        <f>E11+(H18*1)</f>
        <v>13421.219025</v>
      </c>
    </row>
    <row r="12" spans="1:11" ht="35.450000000000003" customHeight="1">
      <c r="A12" s="100" t="s">
        <v>63</v>
      </c>
      <c r="B12" s="74"/>
      <c r="C12" s="6"/>
      <c r="D12" s="90" t="s">
        <v>4</v>
      </c>
      <c r="E12" s="91"/>
      <c r="G12" s="98" t="s">
        <v>23</v>
      </c>
      <c r="H12" s="68">
        <f>23*12/2</f>
        <v>138</v>
      </c>
      <c r="I12" s="90" t="s">
        <v>4</v>
      </c>
      <c r="J12" s="91"/>
    </row>
    <row r="13" spans="1:11" ht="16.899999999999999" customHeight="1">
      <c r="A13" s="100"/>
      <c r="B13" s="74"/>
      <c r="C13" s="6"/>
      <c r="D13" s="90" t="s">
        <v>5</v>
      </c>
      <c r="E13" s="92"/>
      <c r="G13" s="98" t="s">
        <v>52</v>
      </c>
      <c r="H13" s="69">
        <f>(10172.04+71.22+138)/12</f>
        <v>865.10500000000002</v>
      </c>
      <c r="I13" s="90" t="s">
        <v>5</v>
      </c>
      <c r="J13" s="91"/>
    </row>
    <row r="14" spans="1:11" ht="18.75">
      <c r="A14" s="101" t="s">
        <v>6</v>
      </c>
      <c r="B14" s="75">
        <f>SUM(B9:B13)</f>
        <v>256959.71</v>
      </c>
      <c r="C14" s="7"/>
      <c r="D14" s="64" t="s">
        <v>6</v>
      </c>
      <c r="E14" s="93">
        <f>SUM(E9:E13)</f>
        <v>181523.65000000002</v>
      </c>
      <c r="G14" s="98" t="s">
        <v>27</v>
      </c>
      <c r="H14" s="70">
        <f>SUM(H9:H13)</f>
        <v>11521.164999999997</v>
      </c>
      <c r="I14" s="64" t="s">
        <v>6</v>
      </c>
      <c r="J14" s="107">
        <f>SUM(J9:J13)</f>
        <v>197468.94236000002</v>
      </c>
      <c r="K14" s="44"/>
    </row>
    <row r="15" spans="1:11" ht="18.75">
      <c r="A15" s="101" t="s">
        <v>7</v>
      </c>
      <c r="B15" s="75"/>
      <c r="C15" s="7"/>
      <c r="D15" s="94" t="s">
        <v>7</v>
      </c>
      <c r="E15" s="93"/>
      <c r="G15" s="98"/>
      <c r="H15" s="70"/>
      <c r="I15" s="94" t="s">
        <v>7</v>
      </c>
      <c r="J15" s="93"/>
      <c r="K15" s="44"/>
    </row>
    <row r="16" spans="1:11" ht="30">
      <c r="A16" s="100" t="s">
        <v>75</v>
      </c>
      <c r="B16" s="76"/>
      <c r="C16" s="8"/>
      <c r="D16" s="90" t="s">
        <v>8</v>
      </c>
      <c r="E16" s="92">
        <v>3000</v>
      </c>
      <c r="G16" s="97" t="s">
        <v>25</v>
      </c>
      <c r="H16" s="69">
        <f>H14*23.8%</f>
        <v>2742.0372699999994</v>
      </c>
      <c r="I16" s="90" t="s">
        <v>8</v>
      </c>
      <c r="J16" s="91">
        <v>3000</v>
      </c>
      <c r="K16" s="44"/>
    </row>
    <row r="17" spans="1:10" ht="30">
      <c r="A17" s="100" t="s">
        <v>76</v>
      </c>
      <c r="B17" s="76"/>
      <c r="C17" s="8"/>
      <c r="D17" s="90" t="s">
        <v>9</v>
      </c>
      <c r="E17" s="92">
        <v>750</v>
      </c>
      <c r="G17" s="97" t="s">
        <v>24</v>
      </c>
      <c r="H17" s="69">
        <f>(H14*6.1)/100</f>
        <v>702.79106499999978</v>
      </c>
      <c r="I17" s="90" t="s">
        <v>9</v>
      </c>
      <c r="J17" s="91">
        <v>750</v>
      </c>
    </row>
    <row r="18" spans="1:10" ht="28.5">
      <c r="A18" s="100" t="s">
        <v>77</v>
      </c>
      <c r="B18" s="76"/>
      <c r="C18" s="8"/>
      <c r="D18" s="90" t="s">
        <v>93</v>
      </c>
      <c r="E18" s="92">
        <f>1882+255</f>
        <v>2137</v>
      </c>
      <c r="G18" s="98" t="s">
        <v>26</v>
      </c>
      <c r="H18" s="69">
        <f>H14*8.5/100</f>
        <v>979.2990249999998</v>
      </c>
      <c r="I18" s="90" t="s">
        <v>10</v>
      </c>
      <c r="J18" s="91">
        <v>2137</v>
      </c>
    </row>
    <row r="19" spans="1:10" ht="18.75">
      <c r="A19" s="100" t="s">
        <v>11</v>
      </c>
      <c r="B19" s="76">
        <v>300</v>
      </c>
      <c r="C19" s="8"/>
      <c r="D19" s="90" t="s">
        <v>11</v>
      </c>
      <c r="E19" s="92"/>
      <c r="G19" s="98"/>
      <c r="H19" s="69"/>
      <c r="I19" s="90" t="s">
        <v>11</v>
      </c>
      <c r="J19" s="91"/>
    </row>
    <row r="20" spans="1:10" ht="18.75">
      <c r="A20" s="102" t="s">
        <v>12</v>
      </c>
      <c r="B20" s="76"/>
      <c r="C20" s="8"/>
      <c r="D20" s="95" t="s">
        <v>12</v>
      </c>
      <c r="E20" s="92"/>
      <c r="G20" s="98" t="s">
        <v>28</v>
      </c>
      <c r="H20" s="71">
        <f>SUM(H16:H19)</f>
        <v>4424.1273599999986</v>
      </c>
      <c r="I20" s="95" t="s">
        <v>12</v>
      </c>
      <c r="J20" s="91"/>
    </row>
    <row r="21" spans="1:10" ht="30">
      <c r="A21" s="100" t="s">
        <v>62</v>
      </c>
      <c r="B21" s="76"/>
      <c r="C21" s="8"/>
      <c r="D21" s="90" t="s">
        <v>13</v>
      </c>
      <c r="E21" s="92"/>
      <c r="G21" s="64" t="s">
        <v>29</v>
      </c>
      <c r="H21" s="72">
        <f>H20+H14</f>
        <v>15945.292359999996</v>
      </c>
      <c r="I21" s="90" t="s">
        <v>13</v>
      </c>
      <c r="J21" s="91">
        <v>0</v>
      </c>
    </row>
    <row r="22" spans="1:10" ht="23.45" customHeight="1">
      <c r="A22" s="100"/>
      <c r="B22" s="76"/>
      <c r="C22" s="8"/>
      <c r="D22" s="90" t="s">
        <v>14</v>
      </c>
      <c r="E22" s="92"/>
      <c r="G22" s="64"/>
      <c r="H22" s="72"/>
      <c r="I22" s="90" t="s">
        <v>14</v>
      </c>
      <c r="J22" s="91"/>
    </row>
    <row r="23" spans="1:10" ht="37.5">
      <c r="A23" s="100" t="s">
        <v>65</v>
      </c>
      <c r="B23" s="76"/>
      <c r="C23" s="8"/>
      <c r="D23" s="90" t="s">
        <v>15</v>
      </c>
      <c r="E23" s="92">
        <f>22424.22+7343.12+1943.62</f>
        <v>31710.959999999999</v>
      </c>
      <c r="G23" s="65" t="s">
        <v>60</v>
      </c>
      <c r="H23" s="106">
        <v>15945.29</v>
      </c>
      <c r="I23" s="90" t="s">
        <v>15</v>
      </c>
      <c r="J23" s="91">
        <v>31710.959999999999</v>
      </c>
    </row>
    <row r="24" spans="1:10" ht="20.45" customHeight="1">
      <c r="A24" s="100"/>
      <c r="B24" s="76"/>
      <c r="C24" s="8"/>
      <c r="D24" s="90" t="s">
        <v>16</v>
      </c>
      <c r="E24" s="92"/>
      <c r="G24" s="10"/>
      <c r="I24" s="90" t="s">
        <v>16</v>
      </c>
      <c r="J24" s="91"/>
    </row>
    <row r="25" spans="1:10" ht="28.5">
      <c r="A25" s="100" t="s">
        <v>64</v>
      </c>
      <c r="B25" s="76"/>
      <c r="C25" s="8"/>
      <c r="D25" s="90" t="s">
        <v>17</v>
      </c>
      <c r="E25" s="92">
        <f>2500+336.93+120.34</f>
        <v>2957.27</v>
      </c>
      <c r="G25" s="51"/>
      <c r="I25" s="90" t="s">
        <v>17</v>
      </c>
      <c r="J25" s="91">
        <v>2957.27</v>
      </c>
    </row>
    <row r="26" spans="1:10" ht="18.75">
      <c r="A26" s="100"/>
      <c r="B26" s="76"/>
      <c r="C26" s="8"/>
      <c r="D26" s="90"/>
      <c r="E26" s="92"/>
      <c r="G26"/>
      <c r="I26" s="90"/>
      <c r="J26" s="91"/>
    </row>
    <row r="27" spans="1:10" ht="18.75">
      <c r="A27" s="101" t="s">
        <v>18</v>
      </c>
      <c r="B27" s="75">
        <f>SUM(B16:B26)</f>
        <v>300</v>
      </c>
      <c r="C27" s="7"/>
      <c r="D27" s="64" t="s">
        <v>18</v>
      </c>
      <c r="E27" s="93">
        <f>SUM(E16:E26)</f>
        <v>40555.229999999996</v>
      </c>
      <c r="G27"/>
      <c r="I27" s="64" t="s">
        <v>18</v>
      </c>
      <c r="J27" s="93">
        <f>SUM(J16:J26)</f>
        <v>40555.229999999996</v>
      </c>
    </row>
    <row r="28" spans="1:10" ht="92.45" customHeight="1">
      <c r="A28" s="80" t="s">
        <v>54</v>
      </c>
      <c r="B28" s="75">
        <f>B14-B27</f>
        <v>256659.71</v>
      </c>
      <c r="C28" s="9"/>
      <c r="D28" s="81" t="s">
        <v>54</v>
      </c>
      <c r="E28" s="96">
        <f>E14-E27</f>
        <v>140968.42000000004</v>
      </c>
      <c r="G28"/>
      <c r="I28" s="81" t="s">
        <v>54</v>
      </c>
      <c r="J28" s="96">
        <f>J14-J27</f>
        <v>156913.71236</v>
      </c>
    </row>
    <row r="29" spans="1:10" ht="6" customHeight="1">
      <c r="A29" s="80"/>
      <c r="B29" s="77"/>
      <c r="C29" s="9"/>
      <c r="D29" s="1"/>
      <c r="E29" s="5"/>
      <c r="G29"/>
      <c r="I29" s="1"/>
      <c r="J29" s="5"/>
    </row>
    <row r="30" spans="1:10" ht="76.150000000000006" customHeight="1">
      <c r="A30" s="103" t="s">
        <v>91</v>
      </c>
      <c r="B30" s="113">
        <v>256659.71</v>
      </c>
      <c r="C30" s="57"/>
      <c r="D30" s="79" t="s">
        <v>19</v>
      </c>
      <c r="E30" s="79">
        <f>E28-B30</f>
        <v>-115691.28999999995</v>
      </c>
      <c r="G30"/>
      <c r="I30" s="79" t="s">
        <v>19</v>
      </c>
      <c r="J30" s="79">
        <f>J28-B30</f>
        <v>-99745.997639999987</v>
      </c>
    </row>
    <row r="31" spans="1:10" ht="18.600000000000001" customHeight="1">
      <c r="A31" s="108"/>
      <c r="B31" s="110"/>
      <c r="C31" s="57"/>
      <c r="D31" s="109"/>
      <c r="E31" s="109"/>
      <c r="G31"/>
      <c r="I31" s="109"/>
      <c r="J31" s="109"/>
    </row>
    <row r="32" spans="1:10" ht="21.6" customHeight="1" thickBot="1">
      <c r="A32" s="54"/>
      <c r="B32" s="10"/>
      <c r="C32" s="10"/>
      <c r="G32"/>
      <c r="J32" s="50"/>
    </row>
    <row r="33" spans="1:7" ht="22.9" customHeight="1">
      <c r="A33" s="82" t="s">
        <v>55</v>
      </c>
      <c r="B33" s="83">
        <v>937</v>
      </c>
      <c r="C33" s="3"/>
      <c r="D33" s="2"/>
      <c r="E33"/>
      <c r="F33"/>
      <c r="G33" s="114"/>
    </row>
    <row r="34" spans="1:7" ht="42" customHeight="1">
      <c r="A34" s="84" t="s">
        <v>56</v>
      </c>
      <c r="B34" s="85">
        <v>2</v>
      </c>
      <c r="C34" s="3"/>
      <c r="D34"/>
      <c r="E34"/>
      <c r="F34"/>
    </row>
    <row r="35" spans="1:7" ht="39" customHeight="1">
      <c r="A35" s="84" t="s">
        <v>95</v>
      </c>
      <c r="B35" s="86" t="s">
        <v>97</v>
      </c>
      <c r="C35" s="3"/>
      <c r="D35"/>
      <c r="E35"/>
      <c r="F35"/>
      <c r="G35" s="114"/>
    </row>
    <row r="36" spans="1:7" ht="24.6" customHeight="1">
      <c r="A36" s="87"/>
      <c r="B36" s="86"/>
      <c r="C36" s="3"/>
      <c r="D36"/>
      <c r="E36"/>
      <c r="F36"/>
    </row>
    <row r="37" spans="1:7" ht="37.9" customHeight="1" thickBot="1">
      <c r="A37" s="88" t="s">
        <v>57</v>
      </c>
      <c r="B37" s="89" t="s">
        <v>96</v>
      </c>
      <c r="C37" s="3"/>
      <c r="D37"/>
      <c r="E37"/>
      <c r="F37"/>
    </row>
    <row r="38" spans="1:7">
      <c r="B38" s="4"/>
      <c r="E38" s="3"/>
      <c r="F38"/>
    </row>
    <row r="39" spans="1:7">
      <c r="B39" s="4"/>
      <c r="E39" s="3"/>
      <c r="F39"/>
    </row>
    <row r="40" spans="1:7">
      <c r="B40" s="4"/>
    </row>
    <row r="41" spans="1:7">
      <c r="B41" s="4"/>
    </row>
    <row r="42" spans="1:7">
      <c r="B42" s="4"/>
    </row>
    <row r="43" spans="1:7">
      <c r="B43" s="4"/>
    </row>
    <row r="44" spans="1:7">
      <c r="B44" s="4"/>
    </row>
    <row r="45" spans="1:7">
      <c r="B45" s="4"/>
    </row>
    <row r="46" spans="1:7">
      <c r="B46" s="4"/>
    </row>
    <row r="47" spans="1:7">
      <c r="B47" s="4"/>
    </row>
    <row r="48" spans="1:7">
      <c r="B48" s="4"/>
    </row>
    <row r="49" spans="2:2">
      <c r="B49" s="4"/>
    </row>
    <row r="50" spans="2:2">
      <c r="B50" s="4"/>
    </row>
    <row r="51" spans="2:2">
      <c r="B51" s="4"/>
    </row>
    <row r="52" spans="2:2">
      <c r="B52" s="4"/>
    </row>
    <row r="53" spans="2:2">
      <c r="B53" s="4"/>
    </row>
    <row r="54" spans="2:2">
      <c r="B54" s="4"/>
    </row>
    <row r="55" spans="2:2">
      <c r="B55" s="4"/>
    </row>
    <row r="56" spans="2:2">
      <c r="B56" s="4"/>
    </row>
    <row r="57" spans="2:2">
      <c r="B57" s="4"/>
    </row>
    <row r="58" spans="2:2">
      <c r="B58" s="4"/>
    </row>
    <row r="59" spans="2:2">
      <c r="B59" s="4"/>
    </row>
    <row r="60" spans="2:2">
      <c r="B60" s="4"/>
    </row>
    <row r="61" spans="2:2">
      <c r="B61" s="4"/>
    </row>
    <row r="62" spans="2:2">
      <c r="B62" s="4"/>
    </row>
    <row r="63" spans="2:2">
      <c r="B63" s="4"/>
    </row>
    <row r="64" spans="2:2">
      <c r="B64" s="4"/>
    </row>
    <row r="65" spans="2:2">
      <c r="B65" s="4"/>
    </row>
    <row r="66" spans="2:2">
      <c r="B66" s="4"/>
    </row>
    <row r="67" spans="2:2">
      <c r="B67" s="4"/>
    </row>
    <row r="68" spans="2:2">
      <c r="B68" s="4"/>
    </row>
    <row r="69" spans="2:2">
      <c r="B69" s="4"/>
    </row>
    <row r="70" spans="2:2">
      <c r="B70" s="4"/>
    </row>
    <row r="71" spans="2:2">
      <c r="B71" s="4"/>
    </row>
    <row r="72" spans="2:2">
      <c r="B72" s="4"/>
    </row>
    <row r="73" spans="2:2">
      <c r="B73" s="4"/>
    </row>
    <row r="74" spans="2:2">
      <c r="B74" s="4"/>
    </row>
    <row r="75" spans="2:2">
      <c r="B75" s="4"/>
    </row>
    <row r="76" spans="2:2">
      <c r="B76" s="4"/>
    </row>
    <row r="77" spans="2:2">
      <c r="B77" s="4"/>
    </row>
    <row r="78" spans="2:2">
      <c r="B78" s="4"/>
    </row>
    <row r="79" spans="2:2">
      <c r="B79" s="4"/>
    </row>
    <row r="80" spans="2:2">
      <c r="B80" s="4"/>
    </row>
    <row r="81" spans="2:2">
      <c r="B81" s="4"/>
    </row>
    <row r="82" spans="2:2">
      <c r="B82" s="4"/>
    </row>
    <row r="83" spans="2:2">
      <c r="B83" s="4"/>
    </row>
    <row r="84" spans="2:2">
      <c r="B84" s="4"/>
    </row>
    <row r="85" spans="2:2">
      <c r="B85" s="4"/>
    </row>
    <row r="86" spans="2:2">
      <c r="B86" s="4"/>
    </row>
    <row r="87" spans="2:2">
      <c r="B87" s="4"/>
    </row>
    <row r="88" spans="2:2">
      <c r="B88" s="4"/>
    </row>
    <row r="89" spans="2:2">
      <c r="B89" s="4"/>
    </row>
    <row r="90" spans="2:2">
      <c r="B90" s="4"/>
    </row>
    <row r="91" spans="2:2">
      <c r="B91" s="4"/>
    </row>
    <row r="92" spans="2:2">
      <c r="B92" s="4"/>
    </row>
    <row r="93" spans="2:2">
      <c r="B93" s="4"/>
    </row>
    <row r="94" spans="2:2">
      <c r="B94" s="4"/>
    </row>
    <row r="95" spans="2:2">
      <c r="B95" s="4"/>
    </row>
    <row r="96" spans="2:2">
      <c r="B96" s="4"/>
    </row>
    <row r="97" spans="2:2">
      <c r="B97" s="4"/>
    </row>
    <row r="98" spans="2:2">
      <c r="B98" s="4"/>
    </row>
    <row r="99" spans="2:2">
      <c r="B99" s="4"/>
    </row>
    <row r="100" spans="2:2">
      <c r="B100" s="4"/>
    </row>
    <row r="101" spans="2:2">
      <c r="B101" s="4"/>
    </row>
    <row r="102" spans="2:2">
      <c r="B102" s="4"/>
    </row>
    <row r="103" spans="2:2">
      <c r="B103" s="4"/>
    </row>
    <row r="104" spans="2:2">
      <c r="B104" s="4"/>
    </row>
    <row r="105" spans="2:2">
      <c r="B105" s="4"/>
    </row>
    <row r="106" spans="2:2">
      <c r="B106" s="4"/>
    </row>
    <row r="107" spans="2:2">
      <c r="B107" s="4"/>
    </row>
    <row r="108" spans="2:2">
      <c r="B108" s="4"/>
    </row>
    <row r="109" spans="2:2">
      <c r="B109" s="4"/>
    </row>
    <row r="110" spans="2:2">
      <c r="B110" s="4"/>
    </row>
    <row r="111" spans="2:2">
      <c r="B111" s="4"/>
    </row>
    <row r="112" spans="2:2">
      <c r="B112" s="4"/>
    </row>
    <row r="113" spans="2:2">
      <c r="B113" s="4"/>
    </row>
    <row r="114" spans="2:2">
      <c r="B114" s="4"/>
    </row>
    <row r="115" spans="2:2">
      <c r="B115" s="4"/>
    </row>
    <row r="116" spans="2:2">
      <c r="B116" s="4"/>
    </row>
    <row r="117" spans="2:2">
      <c r="B117" s="4"/>
    </row>
    <row r="118" spans="2:2">
      <c r="B118" s="4"/>
    </row>
    <row r="119" spans="2:2">
      <c r="B119" s="4"/>
    </row>
    <row r="120" spans="2:2">
      <c r="B120" s="4"/>
    </row>
    <row r="121" spans="2:2">
      <c r="B121" s="4"/>
    </row>
    <row r="122" spans="2:2">
      <c r="B122" s="4"/>
    </row>
    <row r="123" spans="2:2">
      <c r="B123" s="4"/>
    </row>
    <row r="124" spans="2:2">
      <c r="B124" s="4"/>
    </row>
    <row r="125" spans="2:2">
      <c r="B125" s="4"/>
    </row>
    <row r="126" spans="2:2">
      <c r="B126" s="4"/>
    </row>
    <row r="127" spans="2:2">
      <c r="B127" s="4"/>
    </row>
    <row r="128" spans="2:2">
      <c r="B128" s="4"/>
    </row>
    <row r="129" spans="2:2">
      <c r="B129" s="4"/>
    </row>
    <row r="130" spans="2:2">
      <c r="B130" s="4"/>
    </row>
    <row r="131" spans="2:2">
      <c r="B131" s="4"/>
    </row>
    <row r="132" spans="2:2">
      <c r="B132" s="4"/>
    </row>
    <row r="133" spans="2:2">
      <c r="B133" s="4"/>
    </row>
    <row r="134" spans="2:2">
      <c r="B134" s="4"/>
    </row>
    <row r="135" spans="2:2">
      <c r="B135" s="4"/>
    </row>
    <row r="136" spans="2:2">
      <c r="B136" s="4"/>
    </row>
    <row r="137" spans="2:2">
      <c r="B137" s="4"/>
    </row>
    <row r="138" spans="2:2">
      <c r="B138" s="4"/>
    </row>
    <row r="139" spans="2:2">
      <c r="B139" s="4"/>
    </row>
    <row r="140" spans="2:2">
      <c r="B140" s="4"/>
    </row>
    <row r="141" spans="2:2">
      <c r="B141" s="4"/>
    </row>
    <row r="142" spans="2:2">
      <c r="B142" s="4"/>
    </row>
    <row r="143" spans="2:2">
      <c r="B143" s="4"/>
    </row>
    <row r="144" spans="2:2">
      <c r="B144" s="4"/>
    </row>
    <row r="145" spans="2:2">
      <c r="B145" s="4"/>
    </row>
    <row r="146" spans="2:2">
      <c r="B146" s="4"/>
    </row>
    <row r="147" spans="2:2">
      <c r="B147" s="4"/>
    </row>
    <row r="148" spans="2:2">
      <c r="B148" s="4"/>
    </row>
    <row r="149" spans="2:2">
      <c r="B149" s="4"/>
    </row>
    <row r="150" spans="2:2">
      <c r="B150" s="4"/>
    </row>
    <row r="151" spans="2:2">
      <c r="B151" s="4"/>
    </row>
    <row r="152" spans="2:2">
      <c r="B152" s="4"/>
    </row>
    <row r="153" spans="2:2">
      <c r="B153" s="4"/>
    </row>
    <row r="154" spans="2:2">
      <c r="B154" s="4"/>
    </row>
    <row r="155" spans="2:2">
      <c r="B155" s="4"/>
    </row>
    <row r="156" spans="2:2">
      <c r="B156" s="4"/>
    </row>
    <row r="157" spans="2:2">
      <c r="B157" s="4"/>
    </row>
    <row r="158" spans="2:2">
      <c r="B158" s="4"/>
    </row>
    <row r="159" spans="2:2">
      <c r="B159" s="4"/>
    </row>
    <row r="160" spans="2:2">
      <c r="B160" s="4"/>
    </row>
    <row r="161" spans="2:2">
      <c r="B161" s="4"/>
    </row>
    <row r="162" spans="2:2">
      <c r="B162" s="4"/>
    </row>
    <row r="163" spans="2:2">
      <c r="B163" s="4"/>
    </row>
    <row r="164" spans="2:2">
      <c r="B164" s="4"/>
    </row>
    <row r="165" spans="2:2">
      <c r="B165" s="4"/>
    </row>
    <row r="166" spans="2:2">
      <c r="B166" s="4"/>
    </row>
    <row r="167" spans="2:2">
      <c r="B167" s="4"/>
    </row>
    <row r="168" spans="2:2">
      <c r="B168" s="4"/>
    </row>
    <row r="169" spans="2:2">
      <c r="B169" s="4"/>
    </row>
    <row r="170" spans="2:2">
      <c r="B170" s="4"/>
    </row>
    <row r="171" spans="2:2">
      <c r="B171" s="4"/>
    </row>
    <row r="172" spans="2:2">
      <c r="B172" s="4"/>
    </row>
    <row r="173" spans="2:2">
      <c r="B173" s="4"/>
    </row>
    <row r="174" spans="2:2">
      <c r="B174" s="4"/>
    </row>
    <row r="175" spans="2:2">
      <c r="B175" s="4"/>
    </row>
    <row r="176" spans="2:2">
      <c r="B176" s="4"/>
    </row>
    <row r="177" spans="2:2">
      <c r="B177" s="4"/>
    </row>
    <row r="178" spans="2:2">
      <c r="B178" s="4"/>
    </row>
    <row r="179" spans="2:2">
      <c r="B179" s="4"/>
    </row>
    <row r="180" spans="2:2">
      <c r="B180" s="4"/>
    </row>
    <row r="181" spans="2:2">
      <c r="B181" s="4"/>
    </row>
    <row r="182" spans="2:2">
      <c r="B182" s="4"/>
    </row>
    <row r="183" spans="2:2">
      <c r="B183" s="4"/>
    </row>
    <row r="184" spans="2:2">
      <c r="B184" s="4"/>
    </row>
    <row r="185" spans="2:2">
      <c r="B185" s="4"/>
    </row>
    <row r="186" spans="2:2">
      <c r="B186" s="4"/>
    </row>
    <row r="187" spans="2:2">
      <c r="B187" s="4"/>
    </row>
    <row r="188" spans="2:2">
      <c r="B188" s="4"/>
    </row>
    <row r="189" spans="2:2">
      <c r="B189" s="4"/>
    </row>
    <row r="190" spans="2:2">
      <c r="B190" s="4"/>
    </row>
    <row r="191" spans="2:2">
      <c r="B191" s="4"/>
    </row>
    <row r="192" spans="2:2">
      <c r="B192" s="4"/>
    </row>
    <row r="193" spans="2:2">
      <c r="B193" s="4"/>
    </row>
    <row r="194" spans="2:2">
      <c r="B194" s="4"/>
    </row>
    <row r="195" spans="2:2">
      <c r="B195" s="4"/>
    </row>
    <row r="196" spans="2:2">
      <c r="B196" s="4"/>
    </row>
    <row r="197" spans="2:2">
      <c r="B197" s="4"/>
    </row>
    <row r="198" spans="2:2">
      <c r="B198" s="4"/>
    </row>
    <row r="199" spans="2:2">
      <c r="B199" s="4"/>
    </row>
    <row r="200" spans="2:2">
      <c r="B200" s="4"/>
    </row>
    <row r="201" spans="2:2">
      <c r="B201" s="4"/>
    </row>
    <row r="202" spans="2:2">
      <c r="B202" s="4"/>
    </row>
    <row r="203" spans="2:2">
      <c r="B203" s="4"/>
    </row>
    <row r="204" spans="2:2">
      <c r="B204" s="4"/>
    </row>
    <row r="205" spans="2:2">
      <c r="B205" s="4"/>
    </row>
    <row r="206" spans="2:2">
      <c r="B206" s="4"/>
    </row>
    <row r="207" spans="2:2">
      <c r="B207" s="4"/>
    </row>
    <row r="208" spans="2:2">
      <c r="B208" s="4"/>
    </row>
    <row r="209" spans="2:2">
      <c r="B209" s="4"/>
    </row>
    <row r="210" spans="2:2">
      <c r="B210" s="4"/>
    </row>
    <row r="211" spans="2:2">
      <c r="B211" s="4"/>
    </row>
    <row r="212" spans="2:2">
      <c r="B212" s="4"/>
    </row>
    <row r="213" spans="2:2">
      <c r="B213" s="4"/>
    </row>
    <row r="214" spans="2:2">
      <c r="B214" s="4"/>
    </row>
    <row r="215" spans="2:2">
      <c r="B215" s="4"/>
    </row>
    <row r="216" spans="2:2">
      <c r="B216" s="4"/>
    </row>
    <row r="217" spans="2:2">
      <c r="B217" s="4"/>
    </row>
    <row r="218" spans="2:2">
      <c r="B218" s="4"/>
    </row>
    <row r="219" spans="2:2">
      <c r="B219" s="4"/>
    </row>
    <row r="220" spans="2:2">
      <c r="B220" s="4"/>
    </row>
    <row r="221" spans="2:2">
      <c r="B221" s="4"/>
    </row>
    <row r="222" spans="2:2">
      <c r="B222" s="4"/>
    </row>
    <row r="223" spans="2:2">
      <c r="B223" s="4"/>
    </row>
    <row r="224" spans="2:2">
      <c r="B224" s="4"/>
    </row>
    <row r="225" spans="2:2">
      <c r="B225" s="4"/>
    </row>
    <row r="226" spans="2:2">
      <c r="B226" s="4"/>
    </row>
    <row r="227" spans="2:2">
      <c r="B227" s="4"/>
    </row>
    <row r="228" spans="2:2">
      <c r="B228" s="4"/>
    </row>
    <row r="229" spans="2:2">
      <c r="B229" s="4"/>
    </row>
    <row r="230" spans="2:2">
      <c r="B230" s="4"/>
    </row>
    <row r="231" spans="2:2">
      <c r="B231" s="4"/>
    </row>
    <row r="232" spans="2:2">
      <c r="B232" s="4"/>
    </row>
    <row r="233" spans="2:2">
      <c r="B233" s="4"/>
    </row>
    <row r="234" spans="2:2">
      <c r="B234" s="4"/>
    </row>
    <row r="235" spans="2:2">
      <c r="B235" s="4"/>
    </row>
    <row r="236" spans="2:2">
      <c r="B236" s="4"/>
    </row>
    <row r="237" spans="2:2">
      <c r="B237" s="4"/>
    </row>
    <row r="238" spans="2:2">
      <c r="B238" s="4"/>
    </row>
    <row r="239" spans="2:2">
      <c r="B239" s="4"/>
    </row>
    <row r="240" spans="2:2">
      <c r="B240" s="4"/>
    </row>
    <row r="241" spans="2:2">
      <c r="B241" s="4"/>
    </row>
    <row r="242" spans="2:2">
      <c r="B242" s="4"/>
    </row>
    <row r="243" spans="2:2">
      <c r="B243" s="4"/>
    </row>
    <row r="244" spans="2:2">
      <c r="B244" s="4"/>
    </row>
    <row r="245" spans="2:2">
      <c r="B245" s="4"/>
    </row>
    <row r="246" spans="2:2">
      <c r="B246" s="4"/>
    </row>
    <row r="247" spans="2:2">
      <c r="B247" s="4"/>
    </row>
    <row r="248" spans="2:2">
      <c r="B248" s="4"/>
    </row>
    <row r="249" spans="2:2">
      <c r="B249" s="4"/>
    </row>
    <row r="250" spans="2:2">
      <c r="B250" s="4"/>
    </row>
    <row r="251" spans="2:2">
      <c r="B251" s="4"/>
    </row>
    <row r="252" spans="2:2">
      <c r="B252" s="4"/>
    </row>
    <row r="253" spans="2:2">
      <c r="B253" s="4"/>
    </row>
    <row r="254" spans="2:2">
      <c r="B254" s="4"/>
    </row>
    <row r="255" spans="2:2">
      <c r="B255" s="4"/>
    </row>
    <row r="256" spans="2:2">
      <c r="B256" s="4"/>
    </row>
    <row r="257" spans="2:2">
      <c r="B257" s="4"/>
    </row>
    <row r="258" spans="2:2">
      <c r="B258" s="4"/>
    </row>
    <row r="259" spans="2:2">
      <c r="B259" s="4"/>
    </row>
    <row r="260" spans="2:2">
      <c r="B260" s="4"/>
    </row>
    <row r="261" spans="2:2">
      <c r="B261" s="4"/>
    </row>
    <row r="262" spans="2:2">
      <c r="B262" s="4"/>
    </row>
    <row r="263" spans="2:2">
      <c r="B263" s="4"/>
    </row>
    <row r="264" spans="2:2">
      <c r="B264" s="4"/>
    </row>
    <row r="265" spans="2:2">
      <c r="B265" s="4"/>
    </row>
    <row r="266" spans="2:2">
      <c r="B266" s="4"/>
    </row>
    <row r="267" spans="2:2">
      <c r="B267" s="4"/>
    </row>
    <row r="268" spans="2:2">
      <c r="B268" s="4"/>
    </row>
    <row r="269" spans="2:2">
      <c r="B269" s="4"/>
    </row>
    <row r="270" spans="2:2">
      <c r="B270" s="4"/>
    </row>
    <row r="271" spans="2:2">
      <c r="B271" s="4"/>
    </row>
    <row r="272" spans="2:2">
      <c r="B272" s="4"/>
    </row>
    <row r="273" spans="2:2">
      <c r="B273" s="4"/>
    </row>
    <row r="274" spans="2:2">
      <c r="B274" s="4"/>
    </row>
    <row r="275" spans="2:2">
      <c r="B275" s="4"/>
    </row>
    <row r="276" spans="2:2">
      <c r="B276" s="4"/>
    </row>
    <row r="277" spans="2:2">
      <c r="B277" s="4"/>
    </row>
    <row r="278" spans="2:2">
      <c r="B278" s="4"/>
    </row>
    <row r="279" spans="2:2">
      <c r="B279" s="4"/>
    </row>
    <row r="280" spans="2:2">
      <c r="B280" s="4"/>
    </row>
    <row r="281" spans="2:2">
      <c r="B281" s="4"/>
    </row>
    <row r="282" spans="2:2">
      <c r="B282" s="4"/>
    </row>
    <row r="283" spans="2:2">
      <c r="B283" s="4"/>
    </row>
    <row r="284" spans="2:2">
      <c r="B284" s="4"/>
    </row>
    <row r="285" spans="2:2">
      <c r="B285" s="4"/>
    </row>
    <row r="286" spans="2:2">
      <c r="B286" s="4"/>
    </row>
    <row r="287" spans="2:2">
      <c r="B287" s="4"/>
    </row>
    <row r="288" spans="2:2">
      <c r="B288" s="4"/>
    </row>
    <row r="289" spans="2:2">
      <c r="B289" s="4"/>
    </row>
    <row r="290" spans="2:2">
      <c r="B290" s="4"/>
    </row>
    <row r="291" spans="2:2">
      <c r="B291" s="4"/>
    </row>
    <row r="292" spans="2:2">
      <c r="B292" s="4"/>
    </row>
    <row r="293" spans="2:2">
      <c r="B293" s="4"/>
    </row>
    <row r="294" spans="2:2">
      <c r="B294" s="4"/>
    </row>
    <row r="295" spans="2:2">
      <c r="B295" s="4"/>
    </row>
    <row r="296" spans="2:2">
      <c r="B296" s="4"/>
    </row>
    <row r="297" spans="2:2">
      <c r="B297" s="4"/>
    </row>
    <row r="298" spans="2:2">
      <c r="B298" s="4"/>
    </row>
    <row r="299" spans="2:2">
      <c r="B299" s="4"/>
    </row>
    <row r="300" spans="2:2">
      <c r="B300" s="4"/>
    </row>
    <row r="301" spans="2:2">
      <c r="B301" s="4"/>
    </row>
    <row r="302" spans="2:2">
      <c r="B302" s="4"/>
    </row>
    <row r="303" spans="2:2">
      <c r="B303" s="4"/>
    </row>
    <row r="304" spans="2:2">
      <c r="B304" s="4"/>
    </row>
    <row r="305" spans="2:2">
      <c r="B305" s="4"/>
    </row>
    <row r="306" spans="2:2">
      <c r="B306" s="4"/>
    </row>
    <row r="307" spans="2:2">
      <c r="B307" s="4"/>
    </row>
    <row r="308" spans="2:2">
      <c r="B308" s="4"/>
    </row>
    <row r="309" spans="2:2">
      <c r="B309" s="4"/>
    </row>
    <row r="310" spans="2:2">
      <c r="B310" s="4"/>
    </row>
    <row r="311" spans="2:2">
      <c r="B311" s="4"/>
    </row>
    <row r="312" spans="2:2">
      <c r="B312" s="4"/>
    </row>
    <row r="313" spans="2:2">
      <c r="B313" s="4"/>
    </row>
    <row r="314" spans="2:2">
      <c r="B314" s="4"/>
    </row>
    <row r="315" spans="2:2">
      <c r="B315" s="4"/>
    </row>
    <row r="316" spans="2:2">
      <c r="B316" s="4"/>
    </row>
    <row r="317" spans="2:2">
      <c r="B317" s="4"/>
    </row>
    <row r="318" spans="2:2">
      <c r="B318" s="4"/>
    </row>
    <row r="319" spans="2:2">
      <c r="B319" s="4"/>
    </row>
    <row r="320" spans="2:2">
      <c r="B320" s="4"/>
    </row>
    <row r="321" spans="2:2">
      <c r="B321" s="4"/>
    </row>
    <row r="322" spans="2:2">
      <c r="B322" s="4"/>
    </row>
    <row r="323" spans="2:2">
      <c r="B323" s="4"/>
    </row>
    <row r="324" spans="2:2">
      <c r="B324" s="4"/>
    </row>
    <row r="325" spans="2:2">
      <c r="B325" s="4"/>
    </row>
    <row r="326" spans="2:2">
      <c r="B326" s="4"/>
    </row>
    <row r="327" spans="2:2">
      <c r="B327" s="4"/>
    </row>
    <row r="328" spans="2:2">
      <c r="B328" s="4"/>
    </row>
    <row r="329" spans="2:2">
      <c r="B329" s="4"/>
    </row>
    <row r="330" spans="2:2">
      <c r="B330" s="4"/>
    </row>
    <row r="331" spans="2:2">
      <c r="B331" s="4"/>
    </row>
    <row r="332" spans="2:2">
      <c r="B332" s="4"/>
    </row>
    <row r="333" spans="2:2">
      <c r="B333" s="4"/>
    </row>
    <row r="334" spans="2:2">
      <c r="B334" s="4"/>
    </row>
    <row r="335" spans="2:2">
      <c r="B335" s="4"/>
    </row>
    <row r="336" spans="2:2">
      <c r="B336" s="4"/>
    </row>
    <row r="337" spans="2:2">
      <c r="B337" s="4"/>
    </row>
    <row r="338" spans="2:2">
      <c r="B338" s="4"/>
    </row>
    <row r="339" spans="2:2">
      <c r="B339" s="4"/>
    </row>
    <row r="340" spans="2:2">
      <c r="B340" s="4"/>
    </row>
    <row r="341" spans="2:2">
      <c r="B341" s="4"/>
    </row>
    <row r="342" spans="2:2">
      <c r="B342" s="4"/>
    </row>
    <row r="343" spans="2:2">
      <c r="B343" s="4"/>
    </row>
    <row r="344" spans="2:2">
      <c r="B344" s="4"/>
    </row>
    <row r="345" spans="2:2">
      <c r="B345" s="4"/>
    </row>
    <row r="346" spans="2:2">
      <c r="B346" s="4"/>
    </row>
    <row r="347" spans="2:2">
      <c r="B347" s="4"/>
    </row>
    <row r="348" spans="2:2">
      <c r="B348" s="4"/>
    </row>
    <row r="349" spans="2:2">
      <c r="B349" s="4"/>
    </row>
    <row r="350" spans="2:2">
      <c r="B350" s="4"/>
    </row>
    <row r="351" spans="2:2">
      <c r="B351" s="4"/>
    </row>
    <row r="352" spans="2:2">
      <c r="B352" s="4"/>
    </row>
    <row r="353" spans="2:2">
      <c r="B353" s="4"/>
    </row>
    <row r="354" spans="2:2">
      <c r="B354" s="4"/>
    </row>
    <row r="355" spans="2:2">
      <c r="B355" s="4"/>
    </row>
    <row r="356" spans="2:2">
      <c r="B356" s="4"/>
    </row>
    <row r="357" spans="2:2">
      <c r="B357" s="4"/>
    </row>
    <row r="358" spans="2:2">
      <c r="B358" s="4"/>
    </row>
    <row r="359" spans="2:2">
      <c r="B359" s="4"/>
    </row>
    <row r="360" spans="2:2">
      <c r="B360" s="4"/>
    </row>
    <row r="361" spans="2:2">
      <c r="B361" s="4"/>
    </row>
    <row r="362" spans="2:2">
      <c r="B362" s="4"/>
    </row>
    <row r="363" spans="2:2">
      <c r="B363" s="4"/>
    </row>
    <row r="364" spans="2:2">
      <c r="B364" s="4"/>
    </row>
    <row r="365" spans="2:2">
      <c r="B365" s="4"/>
    </row>
    <row r="366" spans="2:2">
      <c r="B366" s="4"/>
    </row>
    <row r="367" spans="2:2">
      <c r="B367" s="4"/>
    </row>
    <row r="368" spans="2:2">
      <c r="B368" s="4"/>
    </row>
    <row r="369" spans="2:2">
      <c r="B369" s="4"/>
    </row>
    <row r="370" spans="2:2">
      <c r="B370" s="4"/>
    </row>
    <row r="371" spans="2:2">
      <c r="B371" s="4"/>
    </row>
    <row r="372" spans="2:2">
      <c r="B372" s="4"/>
    </row>
    <row r="373" spans="2:2">
      <c r="B373" s="4"/>
    </row>
    <row r="374" spans="2:2">
      <c r="B374" s="4"/>
    </row>
    <row r="375" spans="2:2">
      <c r="B375" s="4"/>
    </row>
    <row r="376" spans="2:2">
      <c r="B376" s="4"/>
    </row>
    <row r="377" spans="2:2">
      <c r="B377" s="4"/>
    </row>
    <row r="378" spans="2:2">
      <c r="B378" s="4"/>
    </row>
    <row r="379" spans="2:2">
      <c r="B379" s="4"/>
    </row>
    <row r="380" spans="2:2">
      <c r="B380" s="4"/>
    </row>
    <row r="381" spans="2:2">
      <c r="B381" s="4"/>
    </row>
    <row r="382" spans="2:2">
      <c r="B382" s="4"/>
    </row>
    <row r="383" spans="2:2">
      <c r="B383" s="4"/>
    </row>
    <row r="384" spans="2:2">
      <c r="B384" s="4"/>
    </row>
    <row r="385" spans="2:2">
      <c r="B385" s="4"/>
    </row>
    <row r="386" spans="2:2">
      <c r="B386" s="4"/>
    </row>
    <row r="387" spans="2:2">
      <c r="B387" s="4"/>
    </row>
    <row r="388" spans="2:2">
      <c r="B388" s="4"/>
    </row>
    <row r="389" spans="2:2">
      <c r="B389" s="4"/>
    </row>
    <row r="390" spans="2:2">
      <c r="B390" s="4"/>
    </row>
    <row r="391" spans="2:2">
      <c r="B391" s="4"/>
    </row>
    <row r="392" spans="2:2">
      <c r="B392" s="4"/>
    </row>
    <row r="393" spans="2:2">
      <c r="B393" s="4"/>
    </row>
    <row r="394" spans="2:2">
      <c r="B394" s="4"/>
    </row>
    <row r="395" spans="2:2">
      <c r="B395" s="4"/>
    </row>
    <row r="396" spans="2:2">
      <c r="B396" s="4"/>
    </row>
    <row r="397" spans="2:2">
      <c r="B397" s="4"/>
    </row>
    <row r="398" spans="2:2">
      <c r="B398" s="4"/>
    </row>
    <row r="399" spans="2:2">
      <c r="B399" s="4"/>
    </row>
    <row r="400" spans="2:2">
      <c r="B400" s="4"/>
    </row>
    <row r="401" spans="2:2">
      <c r="B401" s="4"/>
    </row>
    <row r="402" spans="2:2">
      <c r="B402" s="4"/>
    </row>
    <row r="403" spans="2:2">
      <c r="B403" s="4"/>
    </row>
    <row r="404" spans="2:2">
      <c r="B404" s="4"/>
    </row>
    <row r="405" spans="2:2">
      <c r="B405" s="4"/>
    </row>
    <row r="406" spans="2:2">
      <c r="B406" s="4"/>
    </row>
    <row r="407" spans="2:2">
      <c r="B407" s="4"/>
    </row>
    <row r="408" spans="2:2">
      <c r="B408" s="4"/>
    </row>
    <row r="409" spans="2:2">
      <c r="B409" s="4"/>
    </row>
    <row r="410" spans="2:2">
      <c r="B410" s="4"/>
    </row>
    <row r="411" spans="2:2">
      <c r="B411" s="4"/>
    </row>
    <row r="412" spans="2:2">
      <c r="B412" s="4"/>
    </row>
    <row r="413" spans="2:2">
      <c r="B413" s="4"/>
    </row>
    <row r="414" spans="2:2">
      <c r="B414" s="4"/>
    </row>
    <row r="415" spans="2:2">
      <c r="B415" s="4"/>
    </row>
    <row r="416" spans="2:2">
      <c r="B416" s="4"/>
    </row>
    <row r="417" spans="2:2">
      <c r="B417" s="4"/>
    </row>
    <row r="418" spans="2:2">
      <c r="B418" s="4"/>
    </row>
    <row r="419" spans="2:2">
      <c r="B419" s="4"/>
    </row>
    <row r="420" spans="2:2">
      <c r="B420" s="4"/>
    </row>
    <row r="421" spans="2:2">
      <c r="B421" s="4"/>
    </row>
    <row r="422" spans="2:2">
      <c r="B422" s="4"/>
    </row>
    <row r="423" spans="2:2">
      <c r="B423" s="4"/>
    </row>
    <row r="424" spans="2:2">
      <c r="B424" s="4"/>
    </row>
    <row r="425" spans="2:2">
      <c r="B425" s="4"/>
    </row>
    <row r="426" spans="2:2">
      <c r="B426" s="4"/>
    </row>
    <row r="427" spans="2:2">
      <c r="B427" s="4"/>
    </row>
    <row r="428" spans="2:2">
      <c r="B428" s="4"/>
    </row>
    <row r="429" spans="2:2">
      <c r="B429" s="4"/>
    </row>
    <row r="430" spans="2:2">
      <c r="B430" s="4"/>
    </row>
    <row r="431" spans="2:2">
      <c r="B431" s="4"/>
    </row>
    <row r="432" spans="2:2">
      <c r="B432" s="4"/>
    </row>
    <row r="433" spans="2:2">
      <c r="B433" s="4"/>
    </row>
    <row r="434" spans="2:2">
      <c r="B434" s="4"/>
    </row>
    <row r="435" spans="2:2">
      <c r="B435" s="4"/>
    </row>
    <row r="436" spans="2:2">
      <c r="B436" s="4"/>
    </row>
    <row r="437" spans="2:2">
      <c r="B437" s="4"/>
    </row>
    <row r="438" spans="2:2">
      <c r="B438" s="4"/>
    </row>
    <row r="439" spans="2:2">
      <c r="B439" s="4"/>
    </row>
    <row r="440" spans="2:2">
      <c r="B440" s="4"/>
    </row>
    <row r="441" spans="2:2">
      <c r="B441" s="4"/>
    </row>
    <row r="442" spans="2:2">
      <c r="B442" s="4"/>
    </row>
    <row r="443" spans="2:2">
      <c r="B443" s="4"/>
    </row>
    <row r="444" spans="2:2">
      <c r="B444" s="4"/>
    </row>
    <row r="445" spans="2:2">
      <c r="B445" s="4"/>
    </row>
    <row r="446" spans="2:2">
      <c r="B446" s="4"/>
    </row>
    <row r="447" spans="2:2">
      <c r="B447" s="4"/>
    </row>
    <row r="448" spans="2:2">
      <c r="B448" s="4"/>
    </row>
    <row r="449" spans="2:2">
      <c r="B449" s="4"/>
    </row>
    <row r="450" spans="2:2">
      <c r="B450" s="4"/>
    </row>
    <row r="451" spans="2:2">
      <c r="B451" s="4"/>
    </row>
    <row r="452" spans="2:2">
      <c r="B452" s="4"/>
    </row>
    <row r="453" spans="2:2">
      <c r="B453" s="4"/>
    </row>
    <row r="454" spans="2:2">
      <c r="B454" s="4"/>
    </row>
    <row r="455" spans="2:2">
      <c r="B455" s="4"/>
    </row>
    <row r="456" spans="2:2">
      <c r="B456" s="4"/>
    </row>
    <row r="457" spans="2:2">
      <c r="B457" s="4"/>
    </row>
    <row r="458" spans="2:2">
      <c r="B458" s="4"/>
    </row>
    <row r="459" spans="2:2">
      <c r="B459" s="4"/>
    </row>
    <row r="460" spans="2:2">
      <c r="B460" s="4"/>
    </row>
    <row r="461" spans="2:2">
      <c r="B461" s="4"/>
    </row>
    <row r="462" spans="2:2">
      <c r="B462" s="4"/>
    </row>
    <row r="463" spans="2:2">
      <c r="B463" s="4"/>
    </row>
    <row r="464" spans="2:2">
      <c r="B464" s="4"/>
    </row>
    <row r="465" spans="2:2">
      <c r="B465" s="4"/>
    </row>
    <row r="466" spans="2:2">
      <c r="B466" s="4"/>
    </row>
    <row r="467" spans="2:2">
      <c r="B467" s="4"/>
    </row>
    <row r="468" spans="2:2">
      <c r="B468" s="4"/>
    </row>
    <row r="469" spans="2:2">
      <c r="B469" s="4"/>
    </row>
    <row r="470" spans="2:2">
      <c r="B470" s="4"/>
    </row>
    <row r="471" spans="2:2">
      <c r="B471" s="4"/>
    </row>
  </sheetData>
  <mergeCells count="4">
    <mergeCell ref="A1:J1"/>
    <mergeCell ref="A3:J3"/>
    <mergeCell ref="A2:J2"/>
    <mergeCell ref="A4:J4"/>
  </mergeCells>
  <pageMargins left="0.23" right="0.17" top="0.22" bottom="0.22" header="0.2" footer="0.17"/>
  <pageSetup paperSize="9" scale="45" fitToWidth="0" fitToHeight="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M52"/>
  <sheetViews>
    <sheetView tabSelected="1" zoomScale="90" zoomScaleNormal="90" workbookViewId="0">
      <selection activeCell="I34" sqref="I34"/>
    </sheetView>
  </sheetViews>
  <sheetFormatPr defaultRowHeight="15"/>
  <cols>
    <col min="2" max="2" width="11.85546875" customWidth="1"/>
    <col min="3" max="3" width="17.28515625" customWidth="1"/>
    <col min="4" max="4" width="16.140625" bestFit="1" customWidth="1"/>
    <col min="5" max="5" width="19.85546875" customWidth="1"/>
    <col min="6" max="6" width="29.28515625" customWidth="1"/>
    <col min="7" max="7" width="12.140625" customWidth="1"/>
    <col min="8" max="8" width="68.85546875" customWidth="1"/>
    <col min="9" max="10" width="13.85546875" customWidth="1"/>
    <col min="11" max="11" width="13.7109375" customWidth="1"/>
    <col min="13" max="13" width="4.28515625" customWidth="1"/>
    <col min="14" max="15" width="10.42578125" bestFit="1" customWidth="1"/>
  </cols>
  <sheetData>
    <row r="1" spans="1:13" ht="42.6" customHeight="1">
      <c r="A1" s="141" t="s">
        <v>82</v>
      </c>
      <c r="B1" s="142"/>
      <c r="C1" s="142"/>
      <c r="D1" s="142"/>
      <c r="E1" s="142"/>
      <c r="F1" s="142"/>
      <c r="G1" s="142"/>
      <c r="H1" s="142"/>
      <c r="I1" s="142"/>
      <c r="J1" s="142"/>
      <c r="K1" s="142"/>
    </row>
    <row r="2" spans="1:13" ht="33" customHeight="1">
      <c r="A2" s="140" t="s">
        <v>49</v>
      </c>
      <c r="B2" s="140"/>
      <c r="C2" s="140"/>
      <c r="D2" s="140"/>
      <c r="E2" s="140"/>
      <c r="F2" s="140"/>
      <c r="G2" s="140"/>
      <c r="H2" s="140"/>
      <c r="I2" s="140"/>
      <c r="J2" s="140"/>
      <c r="K2" s="140"/>
    </row>
    <row r="3" spans="1:13">
      <c r="A3" s="132"/>
      <c r="B3" s="132"/>
      <c r="C3" s="132"/>
      <c r="D3" s="132"/>
      <c r="E3" s="132"/>
      <c r="F3" s="132"/>
      <c r="G3" s="132"/>
      <c r="H3" s="132"/>
      <c r="I3" s="132"/>
    </row>
    <row r="4" spans="1:13" ht="21.6" customHeight="1">
      <c r="B4" t="s">
        <v>38</v>
      </c>
    </row>
    <row r="5" spans="1:13" ht="42" customHeight="1">
      <c r="B5" s="11"/>
      <c r="C5" s="11"/>
      <c r="D5" s="11"/>
      <c r="E5" s="11"/>
      <c r="F5" s="11"/>
      <c r="H5" s="13" t="s">
        <v>51</v>
      </c>
      <c r="I5" s="14" t="s">
        <v>99</v>
      </c>
      <c r="J5" s="14" t="s">
        <v>100</v>
      </c>
      <c r="K5" s="14" t="s">
        <v>101</v>
      </c>
    </row>
    <row r="6" spans="1:13" ht="17.25">
      <c r="B6" s="147" t="s">
        <v>104</v>
      </c>
      <c r="C6" s="148"/>
      <c r="D6" s="148"/>
      <c r="E6" s="149"/>
      <c r="F6" s="121">
        <f>31242.41*60/100</f>
        <v>18745.446</v>
      </c>
      <c r="H6" s="58" t="s">
        <v>20</v>
      </c>
      <c r="I6" s="117">
        <f>2120.99*12</f>
        <v>25451.879999999997</v>
      </c>
      <c r="J6" s="119">
        <f>1695.34*12</f>
        <v>20344.079999999998</v>
      </c>
      <c r="K6" s="119">
        <f>1695.34*12</f>
        <v>20344.079999999998</v>
      </c>
      <c r="M6" s="20"/>
    </row>
    <row r="7" spans="1:13" ht="17.25">
      <c r="B7" s="11"/>
      <c r="C7" s="11"/>
      <c r="D7" s="11"/>
      <c r="E7" s="11"/>
      <c r="F7" s="120"/>
      <c r="H7" s="58" t="s">
        <v>52</v>
      </c>
      <c r="I7" s="117">
        <v>2120.9899999999998</v>
      </c>
      <c r="J7" s="119">
        <v>1695.34</v>
      </c>
      <c r="K7" s="119">
        <v>1695.34</v>
      </c>
      <c r="M7" s="22"/>
    </row>
    <row r="8" spans="1:13" ht="17.25">
      <c r="A8" s="15" t="s">
        <v>0</v>
      </c>
      <c r="B8" s="15"/>
      <c r="C8" s="15"/>
      <c r="D8" s="15"/>
      <c r="E8" s="15"/>
      <c r="F8" s="30">
        <v>18745.45</v>
      </c>
      <c r="H8" s="61" t="s">
        <v>0</v>
      </c>
      <c r="I8" s="118">
        <f>SUM(I6:I7)</f>
        <v>27572.869999999995</v>
      </c>
      <c r="J8" s="118">
        <f>SUM(J6:J7)</f>
        <v>22039.42</v>
      </c>
      <c r="K8" s="118">
        <f>SUM(K6:K7)</f>
        <v>22039.42</v>
      </c>
      <c r="M8" s="22"/>
    </row>
    <row r="9" spans="1:13" ht="15" customHeight="1">
      <c r="B9" s="2"/>
      <c r="C9" s="143"/>
      <c r="D9" s="144"/>
      <c r="E9" s="139"/>
      <c r="F9" s="11"/>
      <c r="J9" s="2"/>
      <c r="M9" s="22"/>
    </row>
    <row r="10" spans="1:13" ht="16.899999999999999" customHeight="1">
      <c r="B10" s="2"/>
      <c r="C10" s="16"/>
      <c r="D10" s="16"/>
      <c r="E10" s="17"/>
      <c r="F10" s="2"/>
      <c r="J10" s="2"/>
      <c r="M10" s="22"/>
    </row>
    <row r="11" spans="1:13" ht="16.899999999999999" customHeight="1">
      <c r="B11" s="11" t="s">
        <v>31</v>
      </c>
      <c r="C11" s="11" t="s">
        <v>34</v>
      </c>
      <c r="D11" s="11"/>
      <c r="E11" s="11"/>
      <c r="F11" s="11"/>
      <c r="H11" s="62" t="s">
        <v>70</v>
      </c>
      <c r="I11" s="19"/>
      <c r="M11" s="22"/>
    </row>
    <row r="12" spans="1:13" ht="17.25">
      <c r="B12" s="24" t="s">
        <v>33</v>
      </c>
      <c r="C12" s="24" t="s">
        <v>39</v>
      </c>
      <c r="D12" s="24" t="s">
        <v>47</v>
      </c>
      <c r="E12" s="24" t="s">
        <v>37</v>
      </c>
      <c r="F12" s="24" t="s">
        <v>46</v>
      </c>
      <c r="H12" s="21" t="s">
        <v>32</v>
      </c>
      <c r="I12" s="22"/>
      <c r="M12" s="22"/>
    </row>
    <row r="13" spans="1:13" ht="17.25">
      <c r="B13" s="11"/>
      <c r="C13" s="32"/>
      <c r="D13" s="32"/>
      <c r="E13" s="47"/>
      <c r="F13" s="48"/>
      <c r="H13" s="21" t="s">
        <v>45</v>
      </c>
      <c r="I13" s="26">
        <v>0</v>
      </c>
      <c r="M13" s="22"/>
    </row>
    <row r="14" spans="1:13" ht="17.25">
      <c r="A14" s="15" t="s">
        <v>0</v>
      </c>
      <c r="B14" s="15">
        <f>SUM(B13)</f>
        <v>0</v>
      </c>
      <c r="C14" s="15"/>
      <c r="D14" s="15"/>
      <c r="E14" s="15"/>
      <c r="F14" s="49">
        <f>SUM(F13)</f>
        <v>0</v>
      </c>
      <c r="H14" s="23"/>
      <c r="I14" s="27"/>
      <c r="J14" s="31"/>
      <c r="M14" s="22"/>
    </row>
    <row r="15" spans="1:13" ht="17.25">
      <c r="B15" s="2"/>
      <c r="C15" s="137"/>
      <c r="D15" s="145"/>
      <c r="E15" s="145"/>
      <c r="F15" s="146"/>
      <c r="H15" s="59" t="s">
        <v>40</v>
      </c>
      <c r="I15" s="28"/>
      <c r="J15" s="2"/>
      <c r="M15" s="22"/>
    </row>
    <row r="16" spans="1:13" ht="17.25">
      <c r="B16" s="2"/>
      <c r="C16" s="16"/>
      <c r="D16" s="16"/>
      <c r="E16" s="17"/>
      <c r="F16" s="2"/>
      <c r="H16" s="21" t="s">
        <v>69</v>
      </c>
      <c r="I16" s="26">
        <v>0</v>
      </c>
      <c r="J16" s="2"/>
      <c r="M16" s="22"/>
    </row>
    <row r="17" spans="1:13" ht="17.25">
      <c r="B17" s="11" t="s">
        <v>31</v>
      </c>
      <c r="C17" s="11" t="s">
        <v>35</v>
      </c>
      <c r="D17" s="11"/>
      <c r="E17" s="11"/>
      <c r="F17" s="11"/>
      <c r="H17" s="23"/>
      <c r="I17" s="27"/>
      <c r="M17" s="22"/>
    </row>
    <row r="18" spans="1:13" ht="17.25">
      <c r="B18" s="24" t="s">
        <v>33</v>
      </c>
      <c r="C18" s="24" t="s">
        <v>39</v>
      </c>
      <c r="D18" s="24" t="s">
        <v>47</v>
      </c>
      <c r="E18" s="24" t="s">
        <v>37</v>
      </c>
      <c r="F18" s="24" t="s">
        <v>46</v>
      </c>
      <c r="H18" s="21" t="s">
        <v>41</v>
      </c>
      <c r="I18" s="28"/>
      <c r="M18" s="22"/>
    </row>
    <row r="19" spans="1:13" ht="17.25">
      <c r="B19" s="24">
        <v>1</v>
      </c>
      <c r="C19" s="24" t="s">
        <v>83</v>
      </c>
      <c r="D19" s="24" t="s">
        <v>84</v>
      </c>
      <c r="E19" s="111">
        <v>42534</v>
      </c>
      <c r="F19" s="116">
        <f>I8</f>
        <v>27572.869999999995</v>
      </c>
      <c r="H19" s="21"/>
      <c r="I19" s="28"/>
      <c r="M19" s="22"/>
    </row>
    <row r="20" spans="1:13" ht="17.25">
      <c r="B20" s="24">
        <v>2</v>
      </c>
      <c r="C20" s="11" t="s">
        <v>85</v>
      </c>
      <c r="D20" s="24" t="s">
        <v>86</v>
      </c>
      <c r="E20" s="111">
        <v>42700</v>
      </c>
      <c r="F20" s="24">
        <v>0</v>
      </c>
      <c r="H20" s="21" t="s">
        <v>106</v>
      </c>
      <c r="I20" s="26">
        <v>27572.87</v>
      </c>
      <c r="M20" s="22"/>
    </row>
    <row r="21" spans="1:13" ht="17.25">
      <c r="A21" s="15" t="s">
        <v>0</v>
      </c>
      <c r="B21" s="112">
        <v>2</v>
      </c>
      <c r="C21" s="15"/>
      <c r="D21" s="15"/>
      <c r="E21" s="15"/>
      <c r="F21" s="115" t="s">
        <v>105</v>
      </c>
      <c r="H21" s="23"/>
      <c r="I21" s="28"/>
      <c r="M21" s="22"/>
    </row>
    <row r="22" spans="1:13" ht="17.25">
      <c r="B22" s="2"/>
      <c r="C22" s="143"/>
      <c r="D22" s="144"/>
      <c r="E22" s="139"/>
      <c r="F22" s="11"/>
      <c r="H22" s="21" t="s">
        <v>42</v>
      </c>
      <c r="I22" s="28"/>
      <c r="M22" s="22"/>
    </row>
    <row r="23" spans="1:13" ht="17.25">
      <c r="B23" s="2"/>
      <c r="C23" s="16"/>
      <c r="D23" s="16"/>
      <c r="E23" s="17"/>
      <c r="F23" s="2"/>
      <c r="H23" s="21" t="s">
        <v>58</v>
      </c>
      <c r="I23" s="26">
        <v>0</v>
      </c>
      <c r="M23" s="22"/>
    </row>
    <row r="24" spans="1:13" ht="17.25">
      <c r="B24" s="11" t="s">
        <v>31</v>
      </c>
      <c r="C24" s="11" t="s">
        <v>1</v>
      </c>
      <c r="D24" s="11"/>
      <c r="E24" s="11"/>
      <c r="F24" s="32"/>
      <c r="H24" s="23"/>
      <c r="I24" s="28"/>
      <c r="M24" s="22"/>
    </row>
    <row r="25" spans="1:13" ht="17.25">
      <c r="B25" s="24" t="s">
        <v>33</v>
      </c>
      <c r="C25" s="24" t="s">
        <v>39</v>
      </c>
      <c r="D25" s="24" t="s">
        <v>47</v>
      </c>
      <c r="E25" s="24" t="s">
        <v>37</v>
      </c>
      <c r="F25" s="25" t="s">
        <v>46</v>
      </c>
      <c r="H25" s="21" t="s">
        <v>44</v>
      </c>
      <c r="I25" s="28"/>
      <c r="M25" s="22"/>
    </row>
    <row r="26" spans="1:13" ht="17.25">
      <c r="B26" s="11"/>
      <c r="C26" s="11"/>
      <c r="D26" s="11"/>
      <c r="E26" s="18"/>
      <c r="F26" s="36"/>
      <c r="H26" s="21" t="s">
        <v>43</v>
      </c>
      <c r="I26" s="26">
        <f>F34</f>
        <v>22039.42</v>
      </c>
    </row>
    <row r="27" spans="1:13" ht="17.25">
      <c r="A27" s="15" t="s">
        <v>0</v>
      </c>
      <c r="B27" s="15"/>
      <c r="C27" s="15"/>
      <c r="D27" s="15"/>
      <c r="E27" s="15"/>
      <c r="F27" s="37"/>
      <c r="H27" s="22"/>
      <c r="I27" s="22"/>
    </row>
    <row r="28" spans="1:13" ht="17.25">
      <c r="B28" s="2"/>
      <c r="C28" s="41"/>
      <c r="D28" s="42"/>
      <c r="E28" s="43"/>
      <c r="F28" s="11"/>
      <c r="H28" s="35" t="s">
        <v>79</v>
      </c>
      <c r="I28" s="28"/>
    </row>
    <row r="29" spans="1:13" ht="15.6" customHeight="1">
      <c r="B29" s="2"/>
      <c r="C29" s="16"/>
      <c r="D29" s="16"/>
      <c r="E29" s="17"/>
      <c r="F29" s="2"/>
      <c r="H29" s="35" t="s">
        <v>71</v>
      </c>
      <c r="I29" s="26">
        <f>F40</f>
        <v>0</v>
      </c>
    </row>
    <row r="30" spans="1:13" ht="15.6" customHeight="1">
      <c r="B30" s="11" t="s">
        <v>31</v>
      </c>
      <c r="C30" s="11" t="s">
        <v>50</v>
      </c>
      <c r="D30" s="11"/>
      <c r="E30" s="11"/>
      <c r="F30" s="32"/>
      <c r="H30" s="22"/>
      <c r="I30" s="22"/>
    </row>
    <row r="31" spans="1:13" ht="17.25">
      <c r="B31" s="24" t="s">
        <v>33</v>
      </c>
      <c r="C31" s="24" t="s">
        <v>39</v>
      </c>
      <c r="D31" s="33" t="s">
        <v>47</v>
      </c>
      <c r="E31" s="24" t="s">
        <v>37</v>
      </c>
      <c r="F31" s="25" t="s">
        <v>46</v>
      </c>
      <c r="H31" s="38" t="s">
        <v>59</v>
      </c>
      <c r="I31" s="34">
        <f>SUM(I12:I29)+F8</f>
        <v>68357.739999999991</v>
      </c>
    </row>
    <row r="32" spans="1:13" ht="17.25">
      <c r="B32" s="11">
        <v>1</v>
      </c>
      <c r="C32" s="11" t="s">
        <v>87</v>
      </c>
      <c r="D32" s="11" t="s">
        <v>48</v>
      </c>
      <c r="E32" s="18">
        <v>43678</v>
      </c>
      <c r="F32" s="29">
        <v>22039.42</v>
      </c>
      <c r="H32" s="35" t="s">
        <v>103</v>
      </c>
      <c r="I32" s="26">
        <v>28558.44</v>
      </c>
    </row>
    <row r="33" spans="1:9" ht="34.5">
      <c r="B33" s="11"/>
      <c r="C33" s="147"/>
      <c r="D33" s="148"/>
      <c r="E33" s="149"/>
      <c r="F33" s="29"/>
      <c r="H33" s="35" t="s">
        <v>88</v>
      </c>
      <c r="I33" s="122">
        <f>K8/2</f>
        <v>11019.71</v>
      </c>
    </row>
    <row r="34" spans="1:9" ht="18.75">
      <c r="A34" s="15" t="s">
        <v>0</v>
      </c>
      <c r="B34" s="15">
        <f>SUM(B32:B33)</f>
        <v>1</v>
      </c>
      <c r="C34" s="15"/>
      <c r="D34" s="15"/>
      <c r="E34" s="15"/>
      <c r="F34" s="30">
        <f>SUM(F32:F33)</f>
        <v>22039.42</v>
      </c>
      <c r="H34" s="60" t="s">
        <v>72</v>
      </c>
      <c r="I34" s="126">
        <f>I31-I32</f>
        <v>39799.299999999988</v>
      </c>
    </row>
    <row r="35" spans="1:9" ht="18" customHeight="1">
      <c r="B35" s="2"/>
      <c r="C35" s="143"/>
      <c r="D35" s="144"/>
      <c r="E35" s="139"/>
      <c r="F35" s="11"/>
    </row>
    <row r="36" spans="1:9">
      <c r="B36" s="2"/>
      <c r="C36" s="16"/>
      <c r="D36" s="16"/>
      <c r="E36" s="17"/>
      <c r="F36" s="2"/>
    </row>
    <row r="37" spans="1:9" ht="17.25">
      <c r="B37" s="11" t="s">
        <v>31</v>
      </c>
      <c r="C37" s="11" t="s">
        <v>36</v>
      </c>
      <c r="D37" s="32" t="s">
        <v>68</v>
      </c>
      <c r="E37" s="11"/>
      <c r="F37" s="11"/>
      <c r="H37" s="123"/>
      <c r="I37" s="2"/>
    </row>
    <row r="38" spans="1:9" ht="17.25">
      <c r="B38" s="24" t="s">
        <v>33</v>
      </c>
      <c r="C38" s="24" t="s">
        <v>39</v>
      </c>
      <c r="D38" s="24" t="s">
        <v>47</v>
      </c>
      <c r="E38" s="24" t="s">
        <v>37</v>
      </c>
      <c r="F38" s="24" t="s">
        <v>46</v>
      </c>
      <c r="H38" s="124"/>
      <c r="I38" s="125"/>
    </row>
    <row r="39" spans="1:9">
      <c r="B39" s="11">
        <v>0</v>
      </c>
      <c r="C39" s="32"/>
      <c r="D39" s="32"/>
      <c r="E39" s="47"/>
      <c r="F39" s="48"/>
      <c r="H39" s="2"/>
      <c r="I39" s="2"/>
    </row>
    <row r="40" spans="1:9" ht="18" customHeight="1">
      <c r="A40" s="15" t="s">
        <v>0</v>
      </c>
      <c r="B40" s="37"/>
      <c r="C40" s="15"/>
      <c r="D40" s="15"/>
      <c r="E40" s="15"/>
      <c r="F40" s="30">
        <f>SUM(F39)</f>
        <v>0</v>
      </c>
    </row>
    <row r="41" spans="1:9" ht="148.15" customHeight="1">
      <c r="A41" s="137" t="s">
        <v>102</v>
      </c>
      <c r="B41" s="138"/>
      <c r="C41" s="138"/>
      <c r="D41" s="138"/>
      <c r="E41" s="138"/>
      <c r="F41" s="139"/>
    </row>
    <row r="42" spans="1:9">
      <c r="B42" s="2"/>
      <c r="C42" s="16"/>
      <c r="D42" s="16"/>
      <c r="E42" s="17"/>
      <c r="F42" s="2"/>
    </row>
    <row r="43" spans="1:9">
      <c r="F43" s="2"/>
    </row>
    <row r="46" spans="1:9">
      <c r="F46">
        <f>1588.65+79.61+23+11.68</f>
        <v>1702.94</v>
      </c>
    </row>
    <row r="47" spans="1:9">
      <c r="F47">
        <f>F46*13</f>
        <v>22138.22</v>
      </c>
      <c r="G47">
        <f>23.8+2.88+8.5+3</f>
        <v>38.18</v>
      </c>
    </row>
    <row r="48" spans="1:9">
      <c r="F48">
        <f>(3.73+35.58)*12</f>
        <v>471.71999999999991</v>
      </c>
    </row>
    <row r="49" spans="6:6">
      <c r="F49">
        <f>F47+F48</f>
        <v>22609.940000000002</v>
      </c>
    </row>
    <row r="50" spans="6:6">
      <c r="F50">
        <f>F49*38.18/100</f>
        <v>8632.4750920000006</v>
      </c>
    </row>
    <row r="51" spans="6:6">
      <c r="F51">
        <f>F49+F50</f>
        <v>31242.415092000003</v>
      </c>
    </row>
    <row r="52" spans="6:6">
      <c r="F52">
        <f>F51*60/100</f>
        <v>18745.449055200002</v>
      </c>
    </row>
  </sheetData>
  <mergeCells count="10">
    <mergeCell ref="A41:F41"/>
    <mergeCell ref="A3:I3"/>
    <mergeCell ref="A2:K2"/>
    <mergeCell ref="A1:K1"/>
    <mergeCell ref="C9:E9"/>
    <mergeCell ref="C22:E22"/>
    <mergeCell ref="C35:E35"/>
    <mergeCell ref="C15:F15"/>
    <mergeCell ref="B6:E6"/>
    <mergeCell ref="C33:E33"/>
  </mergeCells>
  <pageMargins left="0.47244094488188981" right="0.15748031496062992" top="0.23622047244094491" bottom="0.15748031496062992" header="0.19685039370078741" footer="0.15748031496062992"/>
  <pageSetup paperSize="9"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4</vt:i4>
      </vt:variant>
    </vt:vector>
  </HeadingPairs>
  <TitlesOfParts>
    <vt:vector size="6" baseType="lpstr">
      <vt:lpstr>Rispetto sp. personale 2011_13</vt:lpstr>
      <vt:lpstr>Capacità assunzionale 2019</vt:lpstr>
      <vt:lpstr>'Capacità assunzionale 2019'!_ftn1</vt:lpstr>
      <vt:lpstr>'Capacità assunzionale 2019'!_ftnref1</vt:lpstr>
      <vt:lpstr>'Capacità assunzionale 2019'!Area_stampa</vt:lpstr>
      <vt:lpstr>'Rispetto sp. personale 2011_13'!Area_stampa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2019-11-29T13:26:37Z</dcterms:modified>
</cp:coreProperties>
</file>