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ragioneria\Desktop\lena\coravid19\"/>
    </mc:Choice>
  </mc:AlternateContent>
  <xr:revisionPtr revIDLastSave="0" documentId="13_ncr:1_{7CE18773-BCC6-4CAA-A741-F59264A89DC1}" xr6:coauthVersionLast="47" xr6:coauthVersionMax="47" xr10:uidLastSave="{00000000-0000-0000-0000-000000000000}"/>
  <bookViews>
    <workbookView xWindow="-120" yWindow="-120" windowWidth="29040" windowHeight="15840" tabRatio="587" activeTab="2" xr2:uid="{00000000-000D-0000-FFFF-FFFF00000000}"/>
  </bookViews>
  <sheets>
    <sheet name="Prospetto a.2" sheetId="13" r:id="rId1"/>
    <sheet name="Modello COVID-19_rev" sheetId="2" r:id="rId2"/>
    <sheet name="Calcolo avanzo fondi COVID-19" sheetId="6" r:id="rId3"/>
    <sheet name="Elenco_1" sheetId="11" r:id="rId4"/>
    <sheet name="Elenco_2" sheetId="12" r:id="rId5"/>
  </sheets>
  <definedNames>
    <definedName name="_xlnm.Print_Area" localSheetId="2">'Calcolo avanzo fondi COVID-19'!$A$1:$G$52</definedName>
    <definedName name="_xlnm.Print_Area" localSheetId="3">Elenco_1!$A$2:$A$13</definedName>
    <definedName name="_xlnm.Print_Area" localSheetId="4">Elenco_2!$A$2:$A$14</definedName>
    <definedName name="_xlnm.Print_Area" localSheetId="1">'Modello COVID-19_rev'!$C$4:$C$34</definedName>
    <definedName name="_xlnm.Print_Area" localSheetId="0">'Prospetto a.2'!$A$3:$M$61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6" l="1"/>
  <c r="M12" i="13"/>
  <c r="L17" i="13"/>
  <c r="F30" i="6"/>
  <c r="F36" i="6" s="1"/>
  <c r="F16" i="6"/>
  <c r="I10" i="2"/>
  <c r="G69" i="2" l="1"/>
  <c r="G68" i="2"/>
  <c r="G67" i="2"/>
  <c r="G66" i="2"/>
  <c r="G65" i="2"/>
  <c r="G64" i="2"/>
  <c r="G63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N71" i="2"/>
  <c r="F47" i="2"/>
  <c r="E47" i="2"/>
  <c r="G47" i="2" s="1"/>
  <c r="G46" i="2"/>
  <c r="G45" i="2"/>
  <c r="G44" i="2"/>
  <c r="G43" i="2"/>
  <c r="I35" i="2"/>
  <c r="I34" i="2"/>
  <c r="I33" i="2"/>
  <c r="I32" i="2"/>
  <c r="I31" i="2"/>
  <c r="I30" i="2"/>
  <c r="I29" i="2"/>
  <c r="I28" i="2"/>
  <c r="I27" i="2"/>
  <c r="M26" i="2"/>
  <c r="I26" i="2"/>
  <c r="I25" i="2"/>
  <c r="I24" i="2"/>
  <c r="I23" i="2"/>
  <c r="I22" i="2"/>
  <c r="H22" i="2"/>
  <c r="I21" i="2"/>
  <c r="I20" i="2"/>
  <c r="I19" i="2"/>
  <c r="I17" i="2"/>
  <c r="I16" i="2"/>
  <c r="M11" i="2"/>
  <c r="I11" i="2"/>
  <c r="I9" i="2"/>
  <c r="I8" i="2"/>
  <c r="I7" i="2"/>
  <c r="I6" i="2"/>
  <c r="F18" i="6" l="1"/>
  <c r="N34" i="2"/>
  <c r="I11" i="13" l="1"/>
  <c r="L12" i="13"/>
  <c r="E14" i="6" l="1"/>
  <c r="D9" i="6"/>
  <c r="D13" i="6" s="1"/>
  <c r="L26" i="13"/>
  <c r="M26" i="13"/>
  <c r="G15" i="13"/>
  <c r="D15" i="6" l="1"/>
  <c r="D21" i="6" s="1"/>
  <c r="C11" i="6"/>
  <c r="B48" i="6"/>
  <c r="B9" i="6" l="1"/>
  <c r="E36" i="6"/>
  <c r="E20" i="6" s="1"/>
  <c r="E9" i="6" l="1"/>
  <c r="E13" i="6" s="1"/>
  <c r="E15" i="6" s="1"/>
  <c r="E18" i="6" s="1"/>
  <c r="E23" i="6"/>
  <c r="D26" i="6"/>
  <c r="N36" i="2"/>
  <c r="I36" i="2"/>
  <c r="N35" i="2"/>
  <c r="N33" i="2"/>
  <c r="N32" i="2"/>
  <c r="N31" i="2"/>
  <c r="N30" i="2"/>
  <c r="N29" i="2"/>
  <c r="N28" i="2"/>
  <c r="N27" i="2"/>
  <c r="N26" i="2"/>
  <c r="N24" i="2"/>
  <c r="N23" i="2"/>
  <c r="N21" i="2"/>
  <c r="N20" i="2"/>
  <c r="N19" i="2"/>
  <c r="N18" i="2"/>
  <c r="N16" i="2"/>
  <c r="N15" i="2"/>
  <c r="N12" i="2"/>
  <c r="N11" i="2"/>
  <c r="N9" i="2"/>
  <c r="N8" i="2"/>
  <c r="N7" i="2"/>
  <c r="N17" i="2" l="1"/>
  <c r="N6" i="2"/>
  <c r="N22" i="2"/>
  <c r="N5" i="2" l="1"/>
  <c r="N37" i="2" s="1"/>
  <c r="L18" i="13"/>
  <c r="M18" i="13"/>
  <c r="B40" i="6" s="1"/>
  <c r="L19" i="13"/>
  <c r="M19" i="13"/>
  <c r="B41" i="6" s="1"/>
  <c r="L20" i="13"/>
  <c r="M20" i="13"/>
  <c r="B42" i="6" s="1"/>
  <c r="L21" i="13"/>
  <c r="M21" i="13"/>
  <c r="B43" i="6" s="1"/>
  <c r="L22" i="13"/>
  <c r="M22" i="13"/>
  <c r="B44" i="6" s="1"/>
  <c r="L23" i="13"/>
  <c r="M23" i="13"/>
  <c r="B45" i="6" s="1"/>
  <c r="L24" i="13"/>
  <c r="M24" i="13"/>
  <c r="B46" i="6" s="1"/>
  <c r="L25" i="13"/>
  <c r="M25" i="13"/>
  <c r="B47" i="6" s="1"/>
  <c r="L28" i="13"/>
  <c r="M28" i="13"/>
  <c r="B18" i="13"/>
  <c r="M55" i="13"/>
  <c r="F48" i="13"/>
  <c r="J47" i="13"/>
  <c r="I47" i="13"/>
  <c r="H47" i="13"/>
  <c r="G47" i="13"/>
  <c r="E47" i="13"/>
  <c r="M46" i="13"/>
  <c r="L46" i="13"/>
  <c r="M45" i="13"/>
  <c r="L45" i="13"/>
  <c r="M44" i="13"/>
  <c r="L44" i="13"/>
  <c r="M43" i="13"/>
  <c r="L43" i="13"/>
  <c r="J41" i="13"/>
  <c r="I41" i="13"/>
  <c r="H41" i="13"/>
  <c r="G41" i="13"/>
  <c r="E41" i="13"/>
  <c r="M40" i="13"/>
  <c r="L40" i="13"/>
  <c r="M39" i="13"/>
  <c r="L39" i="13"/>
  <c r="M38" i="13"/>
  <c r="L38" i="13"/>
  <c r="M37" i="13"/>
  <c r="L37" i="13"/>
  <c r="J35" i="13"/>
  <c r="I35" i="13"/>
  <c r="H35" i="13"/>
  <c r="G35" i="13"/>
  <c r="E35" i="13"/>
  <c r="M34" i="13"/>
  <c r="L34" i="13"/>
  <c r="M33" i="13"/>
  <c r="L33" i="13"/>
  <c r="M32" i="13"/>
  <c r="L32" i="13"/>
  <c r="M31" i="13"/>
  <c r="L31" i="13"/>
  <c r="J29" i="13"/>
  <c r="I29" i="13"/>
  <c r="H29" i="13"/>
  <c r="G29" i="13"/>
  <c r="E29" i="13"/>
  <c r="B39" i="6"/>
  <c r="J15" i="13"/>
  <c r="E15" i="13"/>
  <c r="B8" i="6" l="1"/>
  <c r="F8" i="6" s="1"/>
  <c r="I15" i="13"/>
  <c r="I48" i="13" s="1"/>
  <c r="B12" i="6"/>
  <c r="E48" i="13"/>
  <c r="M47" i="13"/>
  <c r="L47" i="13"/>
  <c r="L60" i="13" s="1"/>
  <c r="L57" i="13"/>
  <c r="G48" i="13"/>
  <c r="M29" i="13"/>
  <c r="M57" i="13" s="1"/>
  <c r="L35" i="13"/>
  <c r="L58" i="13" s="1"/>
  <c r="J48" i="13"/>
  <c r="M35" i="13"/>
  <c r="M58" i="13" s="1"/>
  <c r="L41" i="13"/>
  <c r="L59" i="13" s="1"/>
  <c r="M41" i="13"/>
  <c r="M59" i="13" s="1"/>
  <c r="C12" i="6" l="1"/>
  <c r="C13" i="6" s="1"/>
  <c r="C15" i="6" s="1"/>
  <c r="C21" i="6" s="1"/>
  <c r="C27" i="6" s="1"/>
  <c r="M60" i="13"/>
  <c r="B10" i="6" l="1"/>
  <c r="B49" i="6"/>
  <c r="F10" i="6" l="1"/>
  <c r="F11" i="6"/>
  <c r="B11" i="6"/>
  <c r="B13" i="6" s="1"/>
  <c r="F13" i="6" l="1"/>
  <c r="F17" i="6" l="1"/>
  <c r="E19" i="6" s="1"/>
  <c r="F15" i="6"/>
  <c r="E21" i="6" l="1"/>
  <c r="E24" i="6" l="1"/>
  <c r="E25" i="6" s="1"/>
  <c r="M15" i="13"/>
  <c r="L15" i="13"/>
  <c r="H15" i="13"/>
  <c r="H48" i="13" s="1"/>
  <c r="M48" i="13" l="1"/>
  <c r="M56" i="13"/>
  <c r="M61" i="13" s="1"/>
  <c r="L56" i="13"/>
  <c r="L61" i="13" s="1"/>
  <c r="L48" i="13"/>
</calcChain>
</file>

<file path=xl/sharedStrings.xml><?xml version="1.0" encoding="utf-8"?>
<sst xmlns="http://schemas.openxmlformats.org/spreadsheetml/2006/main" count="439" uniqueCount="337">
  <si>
    <t>E.1.01.01.41.000</t>
  </si>
  <si>
    <t>E.1.01.01.49.000</t>
  </si>
  <si>
    <t>E.1.01.01.51.000</t>
  </si>
  <si>
    <t>E.1.01.01.52.000</t>
  </si>
  <si>
    <t>E.1.01.01.53.000</t>
  </si>
  <si>
    <t>E.1.01.01.60.000</t>
  </si>
  <si>
    <t>E.1.01.01.61.000</t>
  </si>
  <si>
    <t>Addizionale comunale IRPEF</t>
  </si>
  <si>
    <t>Imposta sulle assicurazioni RC auto</t>
  </si>
  <si>
    <t>Imposta di soggiorno</t>
  </si>
  <si>
    <t>Tassa smaltimento rifiuti solidi urbani</t>
  </si>
  <si>
    <t>Tassa occupazione spazi e aree pubbliche</t>
  </si>
  <si>
    <t>Imposta comunale sulla pubblicità e diritto sulle pubbliche affissioni</t>
  </si>
  <si>
    <t>Tributo per l'esercizio delle funzioni di tutela, protezione e igiene dell'ambiente</t>
  </si>
  <si>
    <t>Tributo comunale sui rifiuti e sui servizi</t>
  </si>
  <si>
    <t>Codice IV Livello</t>
  </si>
  <si>
    <t>Imposta di iscrizione al pubblico registro automobilistico (PRA)</t>
  </si>
  <si>
    <t>Tasse sulle concessioni comunali</t>
  </si>
  <si>
    <t>Vendita di beni</t>
  </si>
  <si>
    <t>Fitti, noleggi e locazioni</t>
  </si>
  <si>
    <t>Entrate derivanti dalla distribuzione di utili e avanzi</t>
  </si>
  <si>
    <t>Altre entrate correnti n.a.c.</t>
  </si>
  <si>
    <t>E.3.01.03.02.000</t>
  </si>
  <si>
    <t>E.3.05.99.99.000</t>
  </si>
  <si>
    <t>Utenze e canoni</t>
  </si>
  <si>
    <t>U.1.03.02.05.000</t>
  </si>
  <si>
    <t>Manutenzione ordinaria e riparazioni</t>
  </si>
  <si>
    <t>U.1.03.02.09.000</t>
  </si>
  <si>
    <t>Contratti di servizio pubblico</t>
  </si>
  <si>
    <t>U.1.03.02.15.000</t>
  </si>
  <si>
    <t>Codice III Livello</t>
  </si>
  <si>
    <t>E.1.01.01.00.000</t>
  </si>
  <si>
    <t>Imposte, tasse e proventi assimilati</t>
  </si>
  <si>
    <t>E.3.01.01.00.000</t>
  </si>
  <si>
    <t>E.3.01.02.00.000</t>
  </si>
  <si>
    <t>E.3.01.03.00.000</t>
  </si>
  <si>
    <t>Proventi derivanti dalla gestione dei beni</t>
  </si>
  <si>
    <t>E.3.02.01.00.000</t>
  </si>
  <si>
    <t>Entrate da amministrazioni pubbliche derivanti dall'attività di controllo e repressione delle irregolarità e degli illeciti</t>
  </si>
  <si>
    <t>E.3.02.02.00.000</t>
  </si>
  <si>
    <t>Entrate da famiglie derivanti dall'attività di controllo e repressione delle irregolarità e degli illeciti</t>
  </si>
  <si>
    <t>E.3.02.03.00.000</t>
  </si>
  <si>
    <t/>
  </si>
  <si>
    <t>Entrate da Imprese derivanti dall'attività di controllo e repressione delle irregolarità e degli illeciti</t>
  </si>
  <si>
    <t>E.3.02.04.00.000</t>
  </si>
  <si>
    <t>Entrate da Istituzioni Sociali Private derivanti dall'attività di controllo e repressione delle irregolarità e degli illeciti</t>
  </si>
  <si>
    <t>E.3.04.02.00.000</t>
  </si>
  <si>
    <t>Entrate derivanti dalla distribuzione di dividendi</t>
  </si>
  <si>
    <t>E.3.04.03.00.000</t>
  </si>
  <si>
    <t>E.3.05.99.00.000</t>
  </si>
  <si>
    <t>U.1.01.01.00.000</t>
  </si>
  <si>
    <t>Retribuzioni lorde</t>
  </si>
  <si>
    <t>U.1.01.02.00.000</t>
  </si>
  <si>
    <t>Contributi sociali a carico dell'ente</t>
  </si>
  <si>
    <t>U.1.02.01.00.000</t>
  </si>
  <si>
    <t>Imposte, tasse e proventi assimilati a carico dell'ente</t>
  </si>
  <si>
    <t>U.1.03.01.00.000</t>
  </si>
  <si>
    <t>Acquisto di beni</t>
  </si>
  <si>
    <t>U.1.03.02.00.000</t>
  </si>
  <si>
    <t>Acquisto di servizi</t>
  </si>
  <si>
    <t>U.1.04.02.00.000</t>
  </si>
  <si>
    <t>Trasferimenti correnti a Famiglie</t>
  </si>
  <si>
    <t>U.1.04.03.00.000</t>
  </si>
  <si>
    <t>Trasferimenti correnti a Imprese</t>
  </si>
  <si>
    <t>U.1.04.04.00.000</t>
  </si>
  <si>
    <t xml:space="preserve">Trasferimenti correnti a Istituzioni Sociali Private </t>
  </si>
  <si>
    <t>di cui</t>
  </si>
  <si>
    <t>Fonte</t>
  </si>
  <si>
    <t>F24</t>
  </si>
  <si>
    <t>Altro</t>
  </si>
  <si>
    <t>Diversi</t>
  </si>
  <si>
    <t>U.1.10.01.03.000</t>
  </si>
  <si>
    <t>Fondo crediti di dubbia e difficile esazione di parte corrente</t>
  </si>
  <si>
    <t>BDAP - DCA</t>
  </si>
  <si>
    <t>Importo</t>
  </si>
  <si>
    <t>Accertamenti 2020                                (a)</t>
  </si>
  <si>
    <t>Accertamenti 2019                             (b)</t>
  </si>
  <si>
    <t>Differenza                (c)</t>
  </si>
  <si>
    <t>E.4.05.01.00.000</t>
  </si>
  <si>
    <t>Permessi di costruire</t>
  </si>
  <si>
    <t>U.2.02.01.00.000</t>
  </si>
  <si>
    <t>Beni materiali</t>
  </si>
  <si>
    <t>ACI</t>
  </si>
  <si>
    <t xml:space="preserve">Sezione 1 - Entrate </t>
  </si>
  <si>
    <t>Sezione 2 - Spese</t>
  </si>
  <si>
    <t>Quota destinata agli equilibri di parte corrente</t>
  </si>
  <si>
    <t>Ristori specifici entrata (B)</t>
  </si>
  <si>
    <t>Ristori specifici spesa (E)</t>
  </si>
  <si>
    <t>Minori spese 2020 "COVID-19"                                (d)</t>
  </si>
  <si>
    <t>Totale maggiori spese derivanti da COVID-19 al netto dei ristori (F)</t>
  </si>
  <si>
    <t>Descrizione Entrata</t>
  </si>
  <si>
    <t>Descrizione Spesa</t>
  </si>
  <si>
    <t>Maggiori spese 2020 "COVID-19"                    (e)</t>
  </si>
  <si>
    <t>Politica autonoma (aumenti aliquote e/o tariffe 2020 rispetto al 2019)                        (d)</t>
  </si>
  <si>
    <t>Codice IV o V Livello</t>
  </si>
  <si>
    <t>(dati in euro)</t>
  </si>
  <si>
    <t>Politica autonoma (riduzioni aliquote e/o tariffe 2020 rispetto al 2019)                        (e)</t>
  </si>
  <si>
    <t>Variazioni entrate                  (h)</t>
  </si>
  <si>
    <t>ENTE</t>
  </si>
  <si>
    <t>TARI-corrispettivo</t>
  </si>
  <si>
    <t>E.3.01.02.01.021</t>
  </si>
  <si>
    <t>Tariffa smaltimento rifiuti solidi urbani</t>
  </si>
  <si>
    <t>Politica autonoma (agevolazioni COVID-19)                        (f)</t>
  </si>
  <si>
    <t>Perdita massima agevolazioni COVID-19 riconoscibile               (g)</t>
  </si>
  <si>
    <t>E.3.01.03.01.001</t>
  </si>
  <si>
    <t>E.3.01.03.01.002</t>
  </si>
  <si>
    <t>E.3.01.03.01.003</t>
  </si>
  <si>
    <t>Canone occupazione spazi e aree pubbliche</t>
  </si>
  <si>
    <t>Diritti reali di godimento</t>
  </si>
  <si>
    <t>Proventi da concessioni su beni</t>
  </si>
  <si>
    <t>U.1.04.01.02.000</t>
  </si>
  <si>
    <t>Trasferimenti correnti a Amministrazioni Locali</t>
  </si>
  <si>
    <t>U.2.03.01.02.000</t>
  </si>
  <si>
    <t>Contributi agli investimenti a Amministrazioni locali</t>
  </si>
  <si>
    <t>U.2.03.03.00.000</t>
  </si>
  <si>
    <t>Contributi agli investimenti a Imprese</t>
  </si>
  <si>
    <t>U.2.03.04.00.000</t>
  </si>
  <si>
    <t>Contributi agli investimenti a Istituzioni sociali private</t>
  </si>
  <si>
    <t>Entrate dalla vendita e dall'erogazione di servizi                                              (non include codice E.3.01.02.01.021-COSAP)</t>
  </si>
  <si>
    <t>Contratti di servizio continuativo sottoscritti nel 2020 - Quota 2021</t>
  </si>
  <si>
    <t>U.1.10.02.01.001</t>
  </si>
  <si>
    <t>Fondo pluriennale vincolato</t>
  </si>
  <si>
    <t>Quota fondo ex art. 106, DL n. 34/2020 e art. 39, DL n. 104/2020, costituito in sede di riaccertamento ordinario</t>
  </si>
  <si>
    <t>Differenza               ( c)</t>
  </si>
  <si>
    <t>Totale minori/maggiori entrate derivanti da COVID-19 (A)</t>
  </si>
  <si>
    <t>Totale minori/maggiori entrate derivanti da COVID-19 al netto dei ristori (C)</t>
  </si>
  <si>
    <t>Impegni/Stanziamenti 2020                                (a)</t>
  </si>
  <si>
    <t>Impegni/Stanziamenti 2019                             (b)</t>
  </si>
  <si>
    <t xml:space="preserve">Totale minori e maggiori spese derivanti da COVID-19 (D) </t>
  </si>
  <si>
    <t>Imposta municipale propria e Tributo per i servizi indivisibili (TASI) - IMI e IMIS</t>
  </si>
  <si>
    <t>U.1.04.01.01.000</t>
  </si>
  <si>
    <t>Trasferimenti correnti a Amministrazioni Centrali</t>
  </si>
  <si>
    <t>Contributi agli investimenti a Amministrazioni Centrali</t>
  </si>
  <si>
    <t>U.2.03.01.01.000</t>
  </si>
  <si>
    <t>U.1.09.02.01.000</t>
  </si>
  <si>
    <t>Rimborsi di imposte e tasse di natura corrente</t>
  </si>
  <si>
    <t>U.1.09.99.00.000</t>
  </si>
  <si>
    <t>Altri Rimborsi di parte corrente di somme non dovute o incassate in eccesso</t>
  </si>
  <si>
    <t xml:space="preserve">BDAP-DCA </t>
  </si>
  <si>
    <t xml:space="preserve">U.2.05.02.01.001 </t>
  </si>
  <si>
    <t>Avanzo vincolato al 31/12/2020 - Ristori specifici di spesa non utilizzati</t>
  </si>
  <si>
    <t>Accertamenti di natura straordinaria/Rettifiche 2020                                (a1)</t>
  </si>
  <si>
    <t>Accertamenti di natura straordinaria/Rettifiche 2019                                (b1)</t>
  </si>
  <si>
    <t>Beni immateriali</t>
  </si>
  <si>
    <t>U.2.02.03.00.000</t>
  </si>
  <si>
    <t>Codice III e IV Livello</t>
  </si>
  <si>
    <t>Tipologia Entrata</t>
  </si>
  <si>
    <t>E.1.01.01.50.000</t>
  </si>
  <si>
    <t>Tassa di circolazione dei veicoli a motore (tassa automobilistica)</t>
  </si>
  <si>
    <t>E.1.01.01.54.000</t>
  </si>
  <si>
    <t>Imposta municipale secondaria</t>
  </si>
  <si>
    <t>E.1.01.01.64.000</t>
  </si>
  <si>
    <t>Diritti mattatoi</t>
  </si>
  <si>
    <t>E.1.01.01.65.000</t>
  </si>
  <si>
    <t>Diritti degli Enti provinciali turismo</t>
  </si>
  <si>
    <t>E.1.01.01.70.000</t>
  </si>
  <si>
    <t>Proventi dei Casinò</t>
  </si>
  <si>
    <t>E.1.01.01.95.000</t>
  </si>
  <si>
    <t>Altre ritenute n.a.c.</t>
  </si>
  <si>
    <t>E.1.01.01.96.000</t>
  </si>
  <si>
    <t>Altre entrate su lotto, lotterie e altre attività di gioco n.a.c.</t>
  </si>
  <si>
    <t>E.1.01.01.97.000</t>
  </si>
  <si>
    <t>Altre accise n.a.c.</t>
  </si>
  <si>
    <t>E.1.01.01.98.000</t>
  </si>
  <si>
    <t>Altre imposte sostitutive n.a.c.</t>
  </si>
  <si>
    <t>E.1.01.01.99.000</t>
  </si>
  <si>
    <t>Altre imposte, tasse e proventi assimilati n.a.c.</t>
  </si>
  <si>
    <t>Tipologia Spesa</t>
  </si>
  <si>
    <t>U.1.03.02.01.000</t>
  </si>
  <si>
    <t>Organi e incarichi istituzionali dell'amministrazione</t>
  </si>
  <si>
    <t>U.1.03.02.02.000</t>
  </si>
  <si>
    <t>Organizzazione eventi, pubblicità e servizi per trasferta</t>
  </si>
  <si>
    <t>U.1.03.02.03.000</t>
  </si>
  <si>
    <t>Aggi di riscossione</t>
  </si>
  <si>
    <t>U.1.03.02.04.000</t>
  </si>
  <si>
    <t>Acquisto di servizi per formazione e addestramento del personale dell'ente</t>
  </si>
  <si>
    <t>U.1.03.02.06.000</t>
  </si>
  <si>
    <t>Canoni per Progetti in Partenariato Pubblico-Privato</t>
  </si>
  <si>
    <t>U.1.03.02.07.000</t>
  </si>
  <si>
    <t>Utilizzo di beni di terzi</t>
  </si>
  <si>
    <t>U.1.03.02.08.000</t>
  </si>
  <si>
    <t>Leasing operativo</t>
  </si>
  <si>
    <t>U.1.03.02.10.000</t>
  </si>
  <si>
    <t>Consulenze</t>
  </si>
  <si>
    <t>U.1.03.02.11.000</t>
  </si>
  <si>
    <t>Prestazioni professionali e specialistiche</t>
  </si>
  <si>
    <t>U.1.03.02.12.000</t>
  </si>
  <si>
    <t>Lavoro flessibile, quota LSU e acquisto di servizi da agenzie di lavoro interinale</t>
  </si>
  <si>
    <t>U.1.03.02.13.000</t>
  </si>
  <si>
    <t>Servizi ausiliari per il funzionamento dell'ente</t>
  </si>
  <si>
    <t>U.1.03.02.14.000</t>
  </si>
  <si>
    <t>Servizi di ristorazione</t>
  </si>
  <si>
    <t>U.1.03.02.16.000</t>
  </si>
  <si>
    <t>Servizi amministrativi</t>
  </si>
  <si>
    <t>U.1.03.02.17.000</t>
  </si>
  <si>
    <t>Servizi finanziari</t>
  </si>
  <si>
    <t>U.1.03.02.18.000</t>
  </si>
  <si>
    <t>Servizi sanitari</t>
  </si>
  <si>
    <t>U.1.03.02.19.000</t>
  </si>
  <si>
    <t>Servizi informatici e di telecomunicazioni</t>
  </si>
  <si>
    <t>U.1.03.02.99.000</t>
  </si>
  <si>
    <t>Altri servizi</t>
  </si>
  <si>
    <t>Solidarietà alimentare (OCDPC n. 658 del 29 marzo 2020)</t>
  </si>
  <si>
    <t>Solidarietà alimentare (articolo 19-decies, comma 1,  D.L. n. 137/2020)</t>
  </si>
  <si>
    <t>Fondo per la sanificazione degli ambienti di Province, Città metropolitane e Comuni - articolo 114, comma 1, D.L. n. 18/2020 (Decreto del Ministero dell’interno, di concerto con il Ministero dell’economia e delle finanze e con il Ministero della salute, del 16 aprile 2020)</t>
  </si>
  <si>
    <t xml:space="preserve">Fondo prestazioni di lavoro straordinario del personale della polizia locale - articolo 115, comma 2, D.L. n. 18/2020 (Decreto del Ministero dell’interno, di concerto con il Ministero dell’economia e delle finanze, del 16 aprile 2020) </t>
  </si>
  <si>
    <t>Fondo comuni ricadenti nei territori delle province di Bergamo, Brescia, Cremona, Lodi e Piacenza e comune di San Colombano al Lambro - articolo 112, commi 1 e 1-bis, D.L. n. 34/2020 (Decreto del Ministero dell’interno del 27 maggio 2020)</t>
  </si>
  <si>
    <t>Fondo comuni particolarmente danneggiati dall'emergenza sanitaria - articolo 112-bis, comma 1, D.L. n. 34/2020 (Decreto del Ministro dell’interno, di concerto con il Ministro dell'economia e delle finanze, del 10 dicembre 2020)</t>
  </si>
  <si>
    <t xml:space="preserve">Centri estivi e contrasto alla povertà educativa - Incremento del Fondo per le politiche della famiglia di cui all'all'articolo 19, comma 1, del D.L. n. 223/2006 previsto dall'articolo 105, comma 3, D.L. n. 34/2020 (Decreto del Ministro per le pari opportunità e la famiglia del 25 giugno 2020) </t>
  </si>
  <si>
    <t>Buono viaggio di cui all'articolo 200-bis, comma 1, D.L. n. 34/2020 (Decreto del Ministro delle infrastrutture e dei trasporti, di concerto con il Ministro dell'economia e delle finanze del 6 novembre 2020)</t>
  </si>
  <si>
    <t>Fondo di sostegno alle attività economiche, artigianali e commerciali dei comuni nelle aree interne di cui all’articolo 1, comma 65-ter, della legge n. 205/2017- incremento di cui all'articolo 243, comma 1, D.L. n. 34/2020 (Decreto del Presidente del Consiglio dei Ministri 24 settembre 2020)</t>
  </si>
  <si>
    <t xml:space="preserve">Risorse per i comuni siciliani maggiormente coinvolti nella gestione dei flussi migratori (articolo 42-bis, comma 8, D.L. n. 104/2020) </t>
  </si>
  <si>
    <t>Cap.  di entrata</t>
  </si>
  <si>
    <t>Descr.</t>
  </si>
  <si>
    <t>Capitolo di spesa correlato</t>
  </si>
  <si>
    <t xml:space="preserve">Risorse vinc.  nel risultato di amministrazione
al 1/1/ N </t>
  </si>
  <si>
    <t>Risorse vincolate applicate al bilancio
dell'esercizio N</t>
  </si>
  <si>
    <t xml:space="preserve">Entrate vincolate accertate nell'esercizio N </t>
  </si>
  <si>
    <t>Impegni eserc. N finanziati da entrate vincolate accertate nell'esercizio o da quote vincolate del risultato di amministrazione</t>
  </si>
  <si>
    <t>Fondo plur. vinc.  al 31/12/N finanziato da entrate vincolate accertate nell'esercizio o da quote vincolate del risultato di amministrazione</t>
  </si>
  <si>
    <t>Cancellazione di residui attivi vincolati o eliminazione del vincolo su quote del risultato di amministrazione (+) e cancellazione di residui passivi finanziati da risorse vincolate (-) (gestione dei residui):</t>
  </si>
  <si>
    <t>Cancellazione nell'esercizio N di impegni finanziati dal fondo pluriennale vincolato dopo l'approvazione del rendiconto dell'esercizio N-1 non reimpegnati nell'esercizio N</t>
  </si>
  <si>
    <t>Risorse vincolate nel bilancio al 31/12/N</t>
  </si>
  <si>
    <t>Risorse vincolate nel risultato di amministrazione al 31/12/N</t>
  </si>
  <si>
    <t>(a)</t>
  </si>
  <si>
    <t>(b)</t>
  </si>
  <si>
    <t>(c)</t>
  </si>
  <si>
    <t>(d)</t>
  </si>
  <si>
    <t>(e)</t>
  </si>
  <si>
    <t>(f)</t>
  </si>
  <si>
    <t xml:space="preserve">g) </t>
  </si>
  <si>
    <t>(h)=(b)+(c)-(d)-(e)+(g)</t>
  </si>
  <si>
    <t>Vincoli derivanti dalla legge</t>
  </si>
  <si>
    <t>Totale vincoli derivanti dalla legge (l/1)</t>
  </si>
  <si>
    <t>Vincoli derivanti da Trasferimenti</t>
  </si>
  <si>
    <t>Totale vincoli derivanti da trasferimenti (l/2)</t>
  </si>
  <si>
    <t>Vincoli derivanti da finanziamenti</t>
  </si>
  <si>
    <t>Totale vincoli derivanti da finanziamenti (l/3)</t>
  </si>
  <si>
    <t>Vincoli formalmente attribuiti dall'ente</t>
  </si>
  <si>
    <t>Totale vincoli formalmente attribuiti dall'ente (l/4)</t>
  </si>
  <si>
    <t>Altri vincoli</t>
  </si>
  <si>
    <t>Totale altri vincoli  (l/5)</t>
  </si>
  <si>
    <t>Totale quote accantonate riguardanti le risorse vincolate da legge (m/1)</t>
  </si>
  <si>
    <t>Totale quote accantonate riguardanti le risorse vincolate da trasferimenti (m/2)</t>
  </si>
  <si>
    <t>Totale quote accantonate riguardanti le risorse vincolate da finanziamenti (m/3)</t>
  </si>
  <si>
    <t>Totale quote accantonate riguardanti le risorse vincolate dall'ente  (m/4)</t>
  </si>
  <si>
    <t>Totale quote accantonate riguardanti le risorse vincolate da altro (m/5)</t>
  </si>
  <si>
    <t>Totale quote accantonate riguardanti le risorse vincolate  (m=m/1+m/2+m/3+m/4+m/5))</t>
  </si>
  <si>
    <t>Totale risorse vincolate da legge al netto  di quelle che sono state oggetto di accantonamenti (n/1=l/1-m/1)</t>
  </si>
  <si>
    <t>Totale risorse vincolate da trasferimenti al netto di quelle che sono state oggetto di accantonamenti (n/2=l/2-m/2)</t>
  </si>
  <si>
    <t>Totale risorse vincolate da finanziamenti al netto di quelle che sono state oggetto di accantonamenti (n/3=l/3-m/3)</t>
  </si>
  <si>
    <t>Totale risorse vincolate dall'Ente al netto di quelle che sono state oggetto di accantonamenti (n/4=l/4-m/4)</t>
  </si>
  <si>
    <t>Totale risorse vincolate da altro al netto di quelle che sono state oggetto di accantonamenti (n/5=l/5-m5)</t>
  </si>
  <si>
    <t>Totale risorse vincolate al netto di quelle che sono state oggetto di accantonamenti (n=l-m)</t>
  </si>
  <si>
    <t>(*) Le modalità di compilazione delle singole voci del prospetto sono descritte nel paragrafo 13.7.2 del principio applicato della programmazione</t>
  </si>
  <si>
    <t>Fondi sanificazione</t>
  </si>
  <si>
    <t>Fondi straordinario PL</t>
  </si>
  <si>
    <t>Fondi zone rosse art. 112-bis, dl 34/2020</t>
  </si>
  <si>
    <t>Centri estivi e contrasto alla povertà educativa</t>
  </si>
  <si>
    <t>Buoni viaggio</t>
  </si>
  <si>
    <t>Risorse per i comuni siciliani maggiormente coinvolti nella gestione dei flussi migratori</t>
  </si>
  <si>
    <t>Utilizzo solidarietà alimentare (OCDPC n. 658 del 29 marzo 2020)</t>
  </si>
  <si>
    <t>Utilizzo solidarietà alimentare (Dl 137/2020)</t>
  </si>
  <si>
    <t>Utilizzo fondi sanificazione</t>
  </si>
  <si>
    <t>Utilizzo fondi straordinario PL</t>
  </si>
  <si>
    <t>Utilizzo fondi zone rosse art. 112 dl 34/2020</t>
  </si>
  <si>
    <t>Utilizzo fondi zone rosse art. 112-bis, dl 34/2020</t>
  </si>
  <si>
    <t>Utilizzo fondi centri estivi e contrasto alla povertà educativa</t>
  </si>
  <si>
    <t>Utilizzo buoni viaggio</t>
  </si>
  <si>
    <t>Utilizzo risorse per i comuni siciliani maggiormente coinvolti nella gestione dei flussi migratori</t>
  </si>
  <si>
    <t>Fondi zone rosse art. 112, dl 34/2020</t>
  </si>
  <si>
    <t xml:space="preserve">Totale minori spese derivanti da COVID-19 </t>
  </si>
  <si>
    <t>Certificazione</t>
  </si>
  <si>
    <t>Totale maggiori spese derivanti da COVID-19 (+)</t>
  </si>
  <si>
    <t>VERIFICA E CALCOLO AVANZO</t>
  </si>
  <si>
    <t>Saldo complessivo risultante dalla certificazione (A)</t>
  </si>
  <si>
    <t>di cui:</t>
  </si>
  <si>
    <t>per utilizzo quota TARI</t>
  </si>
  <si>
    <t>per minori entrate o maggiori spese</t>
  </si>
  <si>
    <t>per finanziamento quota contratti continuativi  2021</t>
  </si>
  <si>
    <t>da Imposta di soggiorno</t>
  </si>
  <si>
    <t>da ristori specifici di spesa</t>
  </si>
  <si>
    <t>Note</t>
  </si>
  <si>
    <t>Totale non utilizzato</t>
  </si>
  <si>
    <t>Agevolazioni TARI 2020 a favore delle utenze domestiche e non domestiche (+)</t>
  </si>
  <si>
    <t>Maggiori spese COVID servizio gestione rifiuti (+)</t>
  </si>
  <si>
    <t>Altri interventi a sostegno del territorio (+)</t>
  </si>
  <si>
    <t>Conguaglio PEF 2020-2019 (per gli enti che hanno applicato l'art. 107, comma 5, del d.l. 18/2020) (+)</t>
  </si>
  <si>
    <t>per interventi rientranti nelle finalità dell'imposta di soggiorno</t>
  </si>
  <si>
    <t>FAQ n. 38 della RGS</t>
  </si>
  <si>
    <t>Descrizione</t>
  </si>
  <si>
    <t>Totale avanzo vincolato da ristori specifici di spesa</t>
  </si>
  <si>
    <t>Ristori specifici di entrata (+)</t>
  </si>
  <si>
    <t>Ristori specifici di spesa (-)</t>
  </si>
  <si>
    <t>DETERMINAZIONE AVANZO VINCOLATO AL 31/12/2020 (I)</t>
  </si>
  <si>
    <r>
      <t>Totale risorse vincolate</t>
    </r>
    <r>
      <rPr>
        <b/>
        <vertAlign val="superscript"/>
        <sz val="10"/>
        <color indexed="8"/>
        <rFont val="Calibri"/>
        <family val="2"/>
        <scheme val="minor"/>
      </rPr>
      <t xml:space="preserve"> </t>
    </r>
    <r>
      <rPr>
        <b/>
        <sz val="10"/>
        <color indexed="8"/>
        <rFont val="Calibri"/>
        <family val="2"/>
        <scheme val="minor"/>
      </rPr>
      <t xml:space="preserve"> (l=l/1+l/2+l/3+l/4+l/5)</t>
    </r>
  </si>
  <si>
    <t>(i)=(a) +(c)-( d)-(e)-(f)+(g)</t>
  </si>
  <si>
    <t>Fondo di sostegno alle attività economiche, artigianali e commerciali dei comuni nelle aree interne (QUOTA COVID)</t>
  </si>
  <si>
    <t>Utilizzo fondo di sostegno alle attività economiche, artigianali e commerciali dei comuni nelle aree interne (QUOTA COVID)</t>
  </si>
  <si>
    <t>Fondo di sostegno alle attività economiche, artigianali e commerciali dei comuni nelle aree interne (QUOTA NON COVID)</t>
  </si>
  <si>
    <t xml:space="preserve">Totale minori (-)/maggiori (+) entrate derivanti da COVID-19 </t>
  </si>
  <si>
    <t>NB: le spese riportate nel seguente prospetto non devono essere inserite in certificazione. Inserire gli importi con il segno (+). Se le agevolazioni concesse superano l'importo figurativo attribuito, l'ente non potrà certificare la differenza come maggiore spesa COVID. L'unica maggiore spesa COVID che può essere certificata nel 2020 è quella relativa alle maggiori spese del servizio rifiuti connesse al COVID</t>
  </si>
  <si>
    <t>Ristoro IMU art. 177, comma 2, DL 34/2020</t>
  </si>
  <si>
    <t>Ristoro TOSAP/COSAP art. 181, DL 34/2020</t>
  </si>
  <si>
    <t>Ristoro imposta di soggiorno art. 40, DL 104/2020</t>
  </si>
  <si>
    <t>dato desunto dal prospetto a.2</t>
  </si>
  <si>
    <t>Utilizzo fondo funzioni fondamentali + ristori di entrata</t>
  </si>
  <si>
    <t>vari</t>
  </si>
  <si>
    <t>Spese finanziate con imposta di soggiorno</t>
  </si>
  <si>
    <t>Quota fondo ex art. 106, DL n. 34/2020 e art. 39, DL n. 104/2020, costituito in sede di riaccertamento ordinario e/o derivante da ristori specifici di spesa di cui alla riga (E)</t>
  </si>
  <si>
    <r>
      <t>Fondo pluriennale vincolato per spese in c\capitale</t>
    </r>
    <r>
      <rPr>
        <i/>
        <sz val="12"/>
        <color theme="1"/>
        <rFont val="Calibri"/>
        <family val="2"/>
        <scheme val="minor"/>
      </rPr>
      <t xml:space="preserve"> </t>
    </r>
  </si>
  <si>
    <t>Fondo funzioni fondamentali art. 106, DL 34/2020+art. 39, DL 34/2020</t>
  </si>
  <si>
    <t>Utilizzo fondo di sostegno alle attività economiche, artigianali e commerciali dei comuni nelle aree interne (QUOTA NON COVID)</t>
  </si>
  <si>
    <t>altro (specificare:…......................................................................................................................) (+)</t>
  </si>
  <si>
    <t>NB: se gli importi non coincidono con quanto indicato in certificazione, l'ente dovrà giustificare nella relazione al rendiconto la causa, dovuta al mancato accertamento sul 2020 di ristori di entrata o di spesa non accertati</t>
  </si>
  <si>
    <t>da ristoro IMU e TOSAP/COSAP</t>
  </si>
  <si>
    <t>da Fondo funzioni fondamentali</t>
  </si>
  <si>
    <t>per le finalità previste dai singoli ristori di spesa</t>
  </si>
  <si>
    <t xml:space="preserve">FONDO FUNZIONI FONDAMENTALI E ALTRI RISTORI SPECIFICI </t>
  </si>
  <si>
    <t>CALCOLO AVANZO VINCOLATO 2020 (art. 1, comma 823, legge 178/2020)</t>
  </si>
  <si>
    <t>Ristori non accertati al 31/12/2020 (B)</t>
  </si>
  <si>
    <t>Saldo aggiornato alle risultanze contabili dell'ente (C=A-B)</t>
  </si>
  <si>
    <t>Contratti di servizio continuativo sottoscritti nel 2020 - Quota 2021 (+) (D)</t>
  </si>
  <si>
    <t>Saldo complessivo senza quota contratti 2021 e senza ristori di entrata (E=C+D)</t>
  </si>
  <si>
    <t>Fondo funzioni fondamentali + ristori di entrata IMU+TOSAP/COSAP (F)</t>
  </si>
  <si>
    <t>Fondo funzioni fondamentali+ristori non utilizzati al 31/12/2020 (G)</t>
  </si>
  <si>
    <t>TARI</t>
  </si>
  <si>
    <t>TEFA</t>
  </si>
  <si>
    <t>Perdita figurativa TARI/TEFA (+)</t>
  </si>
  <si>
    <t>Perdita figurativa TARI/TEFA non utilizzata (H)</t>
  </si>
  <si>
    <t>Dimostrazione utilizzo quota figurativa TARI/TEFA</t>
  </si>
  <si>
    <t>(dati in euro) -  Compilare solo le celle in giallo</t>
  </si>
  <si>
    <t>MODELLO COVID 19 (DM 1°aprile 2021, n. 59033)</t>
  </si>
  <si>
    <t>COMPILARE NEL PRESENTE FOGLIO SOLO LE CELLE IN GIALLO</t>
  </si>
  <si>
    <t>ELENCO ANALITICO DELLE RISORSE VINCOLATE NEL RISULTATO DI AMMINISTRAZIONE 2020 RELATIVE AI FONDI COVID ED AI RISTORI SPECIFICI DI ENTRATA E DI SPESA</t>
  </si>
  <si>
    <t>inserire il dato di RGS desunto dal modello RISTORI COVID-19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</si>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</sst>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trike/>
      <sz val="11"/>
      <color theme="1"/>
      <name val="Times New Roman"/>
      <family val="1"/>
    </font>
    <font>
      <sz val="10"/>
      <color theme="1"/>
      <name val="Tahoma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rgb="FF000000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trike/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rgb="FF000000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0" fontId="9" fillId="0" borderId="0"/>
    <xf numFmtId="0" fontId="12" fillId="0" borderId="0"/>
  </cellStyleXfs>
  <cellXfs count="34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11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4" fillId="5" borderId="0" xfId="0" applyFont="1" applyFill="1" applyAlignment="1">
      <alignment vertical="center"/>
    </xf>
    <xf numFmtId="0" fontId="16" fillId="5" borderId="1" xfId="0" applyFont="1" applyFill="1" applyBorder="1" applyAlignment="1">
      <alignment horizontal="right" vertical="center"/>
    </xf>
    <xf numFmtId="0" fontId="14" fillId="5" borderId="0" xfId="0" applyFont="1" applyFill="1"/>
    <xf numFmtId="0" fontId="15" fillId="5" borderId="0" xfId="0" applyFont="1" applyFill="1"/>
    <xf numFmtId="0" fontId="17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vertical="center"/>
    </xf>
    <xf numFmtId="164" fontId="14" fillId="0" borderId="1" xfId="1" applyNumberFormat="1" applyFont="1" applyFill="1" applyBorder="1" applyAlignment="1">
      <alignment vertical="center"/>
    </xf>
    <xf numFmtId="164" fontId="14" fillId="4" borderId="1" xfId="1" quotePrefix="1" applyNumberFormat="1" applyFont="1" applyFill="1" applyBorder="1" applyAlignment="1">
      <alignment vertical="center"/>
    </xf>
    <xf numFmtId="0" fontId="19" fillId="5" borderId="1" xfId="0" applyFont="1" applyFill="1" applyBorder="1" applyAlignment="1">
      <alignment wrapText="1"/>
    </xf>
    <xf numFmtId="0" fontId="20" fillId="5" borderId="1" xfId="0" applyFont="1" applyFill="1" applyBorder="1" applyAlignment="1">
      <alignment wrapText="1"/>
    </xf>
    <xf numFmtId="0" fontId="14" fillId="5" borderId="1" xfId="0" applyFont="1" applyFill="1" applyBorder="1" applyAlignment="1">
      <alignment vertical="center"/>
    </xf>
    <xf numFmtId="164" fontId="14" fillId="4" borderId="1" xfId="1" applyNumberFormat="1" applyFont="1" applyFill="1" applyBorder="1" applyAlignment="1">
      <alignment vertical="center"/>
    </xf>
    <xf numFmtId="0" fontId="14" fillId="5" borderId="1" xfId="0" applyFont="1" applyFill="1" applyBorder="1"/>
    <xf numFmtId="164" fontId="14" fillId="5" borderId="1" xfId="0" applyNumberFormat="1" applyFont="1" applyFill="1" applyBorder="1"/>
    <xf numFmtId="0" fontId="17" fillId="5" borderId="1" xfId="0" applyFont="1" applyFill="1" applyBorder="1" applyAlignment="1">
      <alignment horizontal="right" vertical="center"/>
    </xf>
    <xf numFmtId="164" fontId="17" fillId="0" borderId="1" xfId="1" applyNumberFormat="1" applyFont="1" applyFill="1" applyBorder="1" applyAlignment="1">
      <alignment vertical="center"/>
    </xf>
    <xf numFmtId="164" fontId="14" fillId="4" borderId="6" xfId="1" applyNumberFormat="1" applyFont="1" applyFill="1" applyBorder="1" applyAlignment="1">
      <alignment vertical="center"/>
    </xf>
    <xf numFmtId="164" fontId="14" fillId="4" borderId="7" xfId="1" applyNumberFormat="1" applyFont="1" applyFill="1" applyBorder="1" applyAlignment="1">
      <alignment vertical="center"/>
    </xf>
    <xf numFmtId="164" fontId="17" fillId="0" borderId="6" xfId="1" applyNumberFormat="1" applyFont="1" applyFill="1" applyBorder="1" applyAlignment="1">
      <alignment vertical="center"/>
    </xf>
    <xf numFmtId="164" fontId="20" fillId="5" borderId="1" xfId="0" applyNumberFormat="1" applyFont="1" applyFill="1" applyBorder="1" applyAlignment="1">
      <alignment vertical="center"/>
    </xf>
    <xf numFmtId="164" fontId="17" fillId="5" borderId="56" xfId="0" applyNumberFormat="1" applyFont="1" applyFill="1" applyBorder="1" applyAlignment="1">
      <alignment horizontal="right" vertical="center"/>
    </xf>
    <xf numFmtId="164" fontId="14" fillId="5" borderId="1" xfId="0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164" fontId="14" fillId="5" borderId="2" xfId="0" applyNumberFormat="1" applyFont="1" applyFill="1" applyBorder="1" applyAlignment="1">
      <alignment vertical="center"/>
    </xf>
    <xf numFmtId="0" fontId="14" fillId="5" borderId="0" xfId="0" applyFont="1" applyFill="1" applyBorder="1"/>
    <xf numFmtId="164" fontId="17" fillId="0" borderId="1" xfId="1" applyNumberFormat="1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right" vertical="center"/>
    </xf>
    <xf numFmtId="0" fontId="14" fillId="5" borderId="0" xfId="0" applyFont="1" applyFill="1" applyBorder="1" applyAlignment="1">
      <alignment vertical="center"/>
    </xf>
    <xf numFmtId="164" fontId="17" fillId="7" borderId="1" xfId="1" applyNumberFormat="1" applyFont="1" applyFill="1" applyBorder="1" applyAlignment="1">
      <alignment vertical="center"/>
    </xf>
    <xf numFmtId="0" fontId="17" fillId="5" borderId="0" xfId="0" applyFont="1" applyFill="1" applyBorder="1" applyAlignment="1">
      <alignment horizontal="right" vertical="center"/>
    </xf>
    <xf numFmtId="164" fontId="17" fillId="0" borderId="0" xfId="1" applyNumberFormat="1" applyFont="1" applyFill="1" applyBorder="1" applyAlignment="1">
      <alignment vertical="center"/>
    </xf>
    <xf numFmtId="0" fontId="16" fillId="7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justify" vertical="center" wrapText="1"/>
    </xf>
    <xf numFmtId="0" fontId="0" fillId="5" borderId="1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left"/>
    </xf>
    <xf numFmtId="0" fontId="23" fillId="0" borderId="0" xfId="0" applyFont="1"/>
    <xf numFmtId="0" fontId="24" fillId="0" borderId="0" xfId="0" applyFont="1" applyAlignment="1">
      <alignment vertical="center"/>
    </xf>
    <xf numFmtId="0" fontId="26" fillId="0" borderId="22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0" fontId="25" fillId="0" borderId="29" xfId="0" applyFont="1" applyBorder="1" applyAlignment="1">
      <alignment horizontal="left" vertical="center"/>
    </xf>
    <xf numFmtId="0" fontId="25" fillId="0" borderId="30" xfId="0" applyFont="1" applyBorder="1" applyAlignment="1">
      <alignment horizontal="left" vertical="center" wrapText="1"/>
    </xf>
    <xf numFmtId="0" fontId="25" fillId="0" borderId="30" xfId="0" applyFont="1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4" fontId="25" fillId="0" borderId="29" xfId="0" applyNumberFormat="1" applyFont="1" applyBorder="1" applyAlignment="1">
      <alignment horizontal="center" vertical="center"/>
    </xf>
    <xf numFmtId="4" fontId="25" fillId="0" borderId="30" xfId="0" applyNumberFormat="1" applyFont="1" applyBorder="1" applyAlignment="1">
      <alignment horizontal="center" vertical="center"/>
    </xf>
    <xf numFmtId="4" fontId="25" fillId="0" borderId="8" xfId="0" applyNumberFormat="1" applyFont="1" applyBorder="1" applyAlignment="1">
      <alignment horizontal="center" vertical="center"/>
    </xf>
    <xf numFmtId="0" fontId="25" fillId="0" borderId="32" xfId="0" applyFont="1" applyBorder="1" applyAlignment="1">
      <alignment horizontal="left" vertical="center"/>
    </xf>
    <xf numFmtId="0" fontId="24" fillId="0" borderId="35" xfId="0" applyFont="1" applyBorder="1" applyAlignment="1">
      <alignment horizontal="left" vertical="center"/>
    </xf>
    <xf numFmtId="4" fontId="24" fillId="0" borderId="36" xfId="0" applyNumberFormat="1" applyFont="1" applyBorder="1" applyAlignment="1">
      <alignment horizontal="center" vertical="center"/>
    </xf>
    <xf numFmtId="4" fontId="25" fillId="0" borderId="0" xfId="0" applyNumberFormat="1" applyFont="1" applyAlignment="1">
      <alignment horizontal="center" vertical="center"/>
    </xf>
    <xf numFmtId="0" fontId="24" fillId="0" borderId="34" xfId="0" applyFont="1" applyBorder="1" applyAlignment="1">
      <alignment horizontal="left" vertical="center"/>
    </xf>
    <xf numFmtId="0" fontId="24" fillId="0" borderId="27" xfId="0" applyFont="1" applyBorder="1" applyAlignment="1">
      <alignment horizontal="left" vertical="center"/>
    </xf>
    <xf numFmtId="0" fontId="25" fillId="0" borderId="27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38" xfId="0" applyFont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25" fillId="0" borderId="40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0" fontId="25" fillId="0" borderId="44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center"/>
    </xf>
    <xf numFmtId="0" fontId="25" fillId="0" borderId="47" xfId="0" applyFont="1" applyBorder="1" applyAlignment="1">
      <alignment vertical="center"/>
    </xf>
    <xf numFmtId="0" fontId="25" fillId="0" borderId="48" xfId="0" applyFont="1" applyBorder="1" applyAlignment="1">
      <alignment vertical="center"/>
    </xf>
    <xf numFmtId="0" fontId="25" fillId="0" borderId="49" xfId="0" applyFont="1" applyBorder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0" borderId="0" xfId="0" applyFont="1"/>
    <xf numFmtId="4" fontId="25" fillId="0" borderId="30" xfId="0" applyNumberFormat="1" applyFont="1" applyFill="1" applyBorder="1" applyAlignment="1">
      <alignment horizontal="right" vertical="center"/>
    </xf>
    <xf numFmtId="4" fontId="24" fillId="0" borderId="36" xfId="0" applyNumberFormat="1" applyFont="1" applyBorder="1" applyAlignment="1">
      <alignment horizontal="right" vertical="center"/>
    </xf>
    <xf numFmtId="0" fontId="25" fillId="0" borderId="63" xfId="0" applyFont="1" applyBorder="1" applyAlignment="1">
      <alignment horizontal="left" vertical="center"/>
    </xf>
    <xf numFmtId="0" fontId="25" fillId="0" borderId="64" xfId="0" applyFont="1" applyBorder="1" applyAlignment="1">
      <alignment horizontal="left" vertical="center"/>
    </xf>
    <xf numFmtId="4" fontId="25" fillId="0" borderId="62" xfId="0" applyNumberFormat="1" applyFont="1" applyBorder="1" applyAlignment="1">
      <alignment horizontal="center" vertical="center"/>
    </xf>
    <xf numFmtId="4" fontId="25" fillId="0" borderId="63" xfId="0" applyNumberFormat="1" applyFont="1" applyBorder="1" applyAlignment="1">
      <alignment horizontal="center" vertical="center"/>
    </xf>
    <xf numFmtId="4" fontId="25" fillId="0" borderId="65" xfId="0" applyNumberFormat="1" applyFont="1" applyBorder="1" applyAlignment="1">
      <alignment horizontal="center" vertical="center"/>
    </xf>
    <xf numFmtId="4" fontId="25" fillId="0" borderId="8" xfId="0" applyNumberFormat="1" applyFont="1" applyBorder="1" applyAlignment="1">
      <alignment horizontal="right" vertical="center"/>
    </xf>
    <xf numFmtId="4" fontId="25" fillId="0" borderId="31" xfId="0" applyNumberFormat="1" applyFont="1" applyBorder="1" applyAlignment="1">
      <alignment horizontal="right" vertical="center"/>
    </xf>
    <xf numFmtId="4" fontId="25" fillId="0" borderId="28" xfId="0" applyNumberFormat="1" applyFont="1" applyBorder="1" applyAlignment="1">
      <alignment horizontal="right" vertical="center"/>
    </xf>
    <xf numFmtId="4" fontId="24" fillId="0" borderId="32" xfId="0" applyNumberFormat="1" applyFont="1" applyBorder="1" applyAlignment="1">
      <alignment horizontal="right" vertical="center"/>
    </xf>
    <xf numFmtId="0" fontId="25" fillId="0" borderId="34" xfId="0" applyFont="1" applyBorder="1" applyAlignment="1">
      <alignment horizontal="right" vertical="center"/>
    </xf>
    <xf numFmtId="0" fontId="25" fillId="0" borderId="42" xfId="0" applyFont="1" applyBorder="1" applyAlignment="1">
      <alignment horizontal="right" vertical="center"/>
    </xf>
    <xf numFmtId="0" fontId="25" fillId="0" borderId="43" xfId="0" applyFont="1" applyBorder="1" applyAlignment="1">
      <alignment horizontal="right" vertical="center"/>
    </xf>
    <xf numFmtId="0" fontId="25" fillId="0" borderId="1" xfId="0" applyFont="1" applyBorder="1" applyAlignment="1">
      <alignment horizontal="right" vertical="center"/>
    </xf>
    <xf numFmtId="0" fontId="25" fillId="0" borderId="45" xfId="0" applyFont="1" applyBorder="1" applyAlignment="1">
      <alignment horizontal="right" vertical="center"/>
    </xf>
    <xf numFmtId="0" fontId="25" fillId="0" borderId="50" xfId="0" applyFont="1" applyBorder="1" applyAlignment="1">
      <alignment horizontal="right" vertical="center"/>
    </xf>
    <xf numFmtId="0" fontId="25" fillId="0" borderId="51" xfId="0" applyFont="1" applyBorder="1" applyAlignment="1">
      <alignment horizontal="right" vertical="center"/>
    </xf>
    <xf numFmtId="0" fontId="24" fillId="0" borderId="53" xfId="0" applyFont="1" applyBorder="1" applyAlignment="1">
      <alignment horizontal="right" vertical="center"/>
    </xf>
    <xf numFmtId="0" fontId="24" fillId="0" borderId="54" xfId="0" applyFont="1" applyBorder="1" applyAlignment="1">
      <alignment horizontal="right" vertical="center"/>
    </xf>
    <xf numFmtId="0" fontId="24" fillId="7" borderId="22" xfId="0" applyFont="1" applyFill="1" applyBorder="1" applyAlignment="1">
      <alignment horizontal="center" vertical="center" wrapText="1"/>
    </xf>
    <xf numFmtId="0" fontId="24" fillId="7" borderId="23" xfId="0" applyFont="1" applyFill="1" applyBorder="1" applyAlignment="1">
      <alignment horizontal="center" vertical="center" wrapText="1"/>
    </xf>
    <xf numFmtId="0" fontId="24" fillId="7" borderId="24" xfId="0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center" vertical="center" wrapText="1"/>
    </xf>
    <xf numFmtId="0" fontId="30" fillId="7" borderId="25" xfId="0" applyFont="1" applyFill="1" applyBorder="1" applyAlignment="1">
      <alignment horizontal="left" vertical="center"/>
    </xf>
    <xf numFmtId="0" fontId="30" fillId="7" borderId="26" xfId="0" applyFont="1" applyFill="1" applyBorder="1" applyAlignment="1">
      <alignment horizontal="left" vertical="center"/>
    </xf>
    <xf numFmtId="0" fontId="31" fillId="7" borderId="26" xfId="0" applyFont="1" applyFill="1" applyBorder="1" applyAlignment="1">
      <alignment horizontal="center" vertical="center"/>
    </xf>
    <xf numFmtId="0" fontId="31" fillId="7" borderId="26" xfId="0" applyFont="1" applyFill="1" applyBorder="1" applyAlignment="1">
      <alignment horizontal="center" vertical="center" wrapText="1"/>
    </xf>
    <xf numFmtId="0" fontId="32" fillId="0" borderId="0" xfId="0" applyFont="1"/>
    <xf numFmtId="4" fontId="25" fillId="0" borderId="0" xfId="0" applyNumberFormat="1" applyFont="1" applyFill="1" applyAlignment="1">
      <alignment horizontal="right" vertical="center"/>
    </xf>
    <xf numFmtId="4" fontId="25" fillId="0" borderId="0" xfId="0" applyNumberFormat="1" applyFont="1" applyAlignment="1">
      <alignment horizontal="right" vertical="center"/>
    </xf>
    <xf numFmtId="0" fontId="25" fillId="0" borderId="68" xfId="0" applyFont="1" applyBorder="1" applyAlignment="1">
      <alignment horizontal="left" vertical="center" wrapText="1"/>
    </xf>
    <xf numFmtId="4" fontId="25" fillId="0" borderId="67" xfId="0" applyNumberFormat="1" applyFont="1" applyBorder="1" applyAlignment="1">
      <alignment horizontal="center" vertical="center"/>
    </xf>
    <xf numFmtId="4" fontId="25" fillId="0" borderId="68" xfId="0" applyNumberFormat="1" applyFont="1" applyBorder="1" applyAlignment="1">
      <alignment horizontal="center" vertical="center"/>
    </xf>
    <xf numFmtId="4" fontId="25" fillId="0" borderId="70" xfId="0" applyNumberFormat="1" applyFont="1" applyBorder="1" applyAlignment="1">
      <alignment horizontal="center" vertical="center"/>
    </xf>
    <xf numFmtId="4" fontId="25" fillId="0" borderId="70" xfId="0" applyNumberFormat="1" applyFont="1" applyBorder="1" applyAlignment="1">
      <alignment horizontal="right" vertical="center"/>
    </xf>
    <xf numFmtId="4" fontId="25" fillId="0" borderId="71" xfId="0" applyNumberFormat="1" applyFont="1" applyBorder="1" applyAlignment="1">
      <alignment horizontal="right" vertical="center"/>
    </xf>
    <xf numFmtId="4" fontId="25" fillId="0" borderId="68" xfId="0" applyNumberFormat="1" applyFont="1" applyFill="1" applyBorder="1" applyAlignment="1">
      <alignment horizontal="right" vertical="center"/>
    </xf>
    <xf numFmtId="4" fontId="25" fillId="0" borderId="69" xfId="0" applyNumberFormat="1" applyFont="1" applyFill="1" applyBorder="1" applyAlignment="1">
      <alignment horizontal="right" vertical="center"/>
    </xf>
    <xf numFmtId="0" fontId="33" fillId="5" borderId="4" xfId="0" applyFont="1" applyFill="1" applyBorder="1" applyAlignment="1"/>
    <xf numFmtId="0" fontId="22" fillId="0" borderId="0" xfId="0" applyFont="1" applyAlignment="1">
      <alignment horizontal="right" vertical="center"/>
    </xf>
    <xf numFmtId="0" fontId="13" fillId="5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4" fontId="25" fillId="7" borderId="65" xfId="0" applyNumberFormat="1" applyFont="1" applyFill="1" applyBorder="1" applyAlignment="1">
      <alignment horizontal="right" vertical="center"/>
    </xf>
    <xf numFmtId="0" fontId="14" fillId="5" borderId="1" xfId="0" applyFont="1" applyFill="1" applyBorder="1" applyAlignment="1">
      <alignment horizontal="right" vertical="center"/>
    </xf>
    <xf numFmtId="0" fontId="14" fillId="5" borderId="56" xfId="0" applyFont="1" applyFill="1" applyBorder="1" applyAlignment="1">
      <alignment horizontal="right"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/>
    <xf numFmtId="0" fontId="2" fillId="0" borderId="0" xfId="0" applyFont="1"/>
    <xf numFmtId="0" fontId="2" fillId="5" borderId="8" xfId="0" applyFont="1" applyFill="1" applyBorder="1"/>
    <xf numFmtId="0" fontId="2" fillId="5" borderId="0" xfId="0" applyFont="1" applyFill="1" applyAlignment="1">
      <alignment horizontal="center"/>
    </xf>
    <xf numFmtId="3" fontId="2" fillId="5" borderId="0" xfId="0" applyNumberFormat="1" applyFont="1" applyFill="1" applyAlignment="1">
      <alignment horizontal="center" vertical="center"/>
    </xf>
    <xf numFmtId="3" fontId="2" fillId="5" borderId="0" xfId="0" applyNumberFormat="1" applyFont="1" applyFill="1" applyAlignment="1">
      <alignment vertical="center"/>
    </xf>
    <xf numFmtId="3" fontId="1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35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5" fillId="5" borderId="1" xfId="0" applyFont="1" applyFill="1" applyBorder="1" applyAlignment="1">
      <alignment vertical="center" wrapText="1"/>
    </xf>
    <xf numFmtId="3" fontId="2" fillId="5" borderId="1" xfId="1" applyNumberFormat="1" applyFont="1" applyFill="1" applyBorder="1" applyAlignment="1">
      <alignment horizontal="right" vertical="center"/>
    </xf>
    <xf numFmtId="3" fontId="2" fillId="3" borderId="1" xfId="1" applyNumberFormat="1" applyFont="1" applyFill="1" applyBorder="1" applyAlignment="1">
      <alignment horizontal="right" vertical="center"/>
    </xf>
    <xf numFmtId="3" fontId="2" fillId="5" borderId="11" xfId="1" applyNumberFormat="1" applyFont="1" applyFill="1" applyBorder="1" applyAlignment="1">
      <alignment horizontal="right" vertical="center"/>
    </xf>
    <xf numFmtId="0" fontId="35" fillId="5" borderId="1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center" vertical="center"/>
    </xf>
    <xf numFmtId="0" fontId="35" fillId="5" borderId="6" xfId="0" applyFont="1" applyFill="1" applyBorder="1" applyAlignment="1">
      <alignment vertical="center"/>
    </xf>
    <xf numFmtId="0" fontId="35" fillId="5" borderId="7" xfId="0" applyFont="1" applyFill="1" applyBorder="1" applyAlignment="1">
      <alignment horizontal="center" vertical="center"/>
    </xf>
    <xf numFmtId="0" fontId="35" fillId="5" borderId="7" xfId="0" applyFont="1" applyFill="1" applyBorder="1" applyAlignment="1">
      <alignment vertical="center"/>
    </xf>
    <xf numFmtId="0" fontId="35" fillId="5" borderId="5" xfId="0" applyFont="1" applyFill="1" applyBorder="1" applyAlignment="1">
      <alignment horizontal="center" vertical="center"/>
    </xf>
    <xf numFmtId="0" fontId="35" fillId="5" borderId="5" xfId="0" applyFont="1" applyFill="1" applyBorder="1" applyAlignment="1">
      <alignment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3" fontId="2" fillId="0" borderId="11" xfId="1" applyNumberFormat="1" applyFont="1" applyFill="1" applyBorder="1" applyAlignment="1">
      <alignment horizontal="right" vertical="center"/>
    </xf>
    <xf numFmtId="3" fontId="13" fillId="5" borderId="11" xfId="0" applyNumberFormat="1" applyFont="1" applyFill="1" applyBorder="1" applyAlignment="1">
      <alignment vertical="center"/>
    </xf>
    <xf numFmtId="3" fontId="13" fillId="5" borderId="21" xfId="0" applyNumberFormat="1" applyFont="1" applyFill="1" applyBorder="1" applyAlignment="1">
      <alignment vertical="center"/>
    </xf>
    <xf numFmtId="0" fontId="2" fillId="5" borderId="0" xfId="0" applyFont="1" applyFill="1" applyAlignment="1">
      <alignment horizontal="center" vertical="center"/>
    </xf>
    <xf numFmtId="3" fontId="13" fillId="5" borderId="1" xfId="1" applyNumberFormat="1" applyFont="1" applyFill="1" applyBorder="1" applyAlignment="1">
      <alignment horizontal="right" vertical="center"/>
    </xf>
    <xf numFmtId="3" fontId="13" fillId="4" borderId="1" xfId="0" applyNumberFormat="1" applyFont="1" applyFill="1" applyBorder="1" applyAlignment="1">
      <alignment horizontal="right" vertical="center"/>
    </xf>
    <xf numFmtId="3" fontId="13" fillId="5" borderId="1" xfId="0" applyNumberFormat="1" applyFont="1" applyFill="1" applyBorder="1" applyAlignment="1">
      <alignment horizontal="right" vertical="center"/>
    </xf>
    <xf numFmtId="3" fontId="13" fillId="5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4" fontId="25" fillId="0" borderId="29" xfId="0" applyNumberFormat="1" applyFont="1" applyBorder="1" applyAlignment="1">
      <alignment horizontal="right" vertical="center"/>
    </xf>
    <xf numFmtId="4" fontId="25" fillId="0" borderId="30" xfId="0" applyNumberFormat="1" applyFont="1" applyBorder="1" applyAlignment="1">
      <alignment horizontal="right" vertical="center"/>
    </xf>
    <xf numFmtId="0" fontId="25" fillId="0" borderId="66" xfId="0" applyFont="1" applyBorder="1" applyAlignment="1">
      <alignment horizontal="left" vertical="center" wrapText="1"/>
    </xf>
    <xf numFmtId="164" fontId="14" fillId="7" borderId="1" xfId="1" applyNumberFormat="1" applyFont="1" applyFill="1" applyBorder="1" applyAlignment="1">
      <alignment vertical="center"/>
    </xf>
    <xf numFmtId="0" fontId="36" fillId="7" borderId="1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left" vertical="center"/>
    </xf>
    <xf numFmtId="3" fontId="13" fillId="7" borderId="1" xfId="1" applyNumberFormat="1" applyFont="1" applyFill="1" applyBorder="1" applyAlignment="1">
      <alignment horizontal="center" vertical="center"/>
    </xf>
    <xf numFmtId="3" fontId="13" fillId="7" borderId="11" xfId="1" applyNumberFormat="1" applyFont="1" applyFill="1" applyBorder="1" applyAlignment="1">
      <alignment horizontal="right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left" vertical="center" wrapText="1"/>
    </xf>
    <xf numFmtId="0" fontId="36" fillId="7" borderId="10" xfId="0" applyFont="1" applyFill="1" applyBorder="1" applyAlignment="1">
      <alignment horizontal="center" vertical="center"/>
    </xf>
    <xf numFmtId="3" fontId="2" fillId="7" borderId="11" xfId="1" applyNumberFormat="1" applyFont="1" applyFill="1" applyBorder="1" applyAlignment="1">
      <alignment horizontal="right" vertical="center"/>
    </xf>
    <xf numFmtId="164" fontId="17" fillId="4" borderId="57" xfId="1" applyNumberFormat="1" applyFont="1" applyFill="1" applyBorder="1" applyAlignment="1">
      <alignment vertical="center"/>
    </xf>
    <xf numFmtId="164" fontId="17" fillId="4" borderId="60" xfId="1" applyNumberFormat="1" applyFont="1" applyFill="1" applyBorder="1" applyAlignment="1">
      <alignment vertical="center"/>
    </xf>
    <xf numFmtId="164" fontId="17" fillId="4" borderId="0" xfId="1" applyNumberFormat="1" applyFont="1" applyFill="1" applyBorder="1" applyAlignment="1">
      <alignment vertical="center"/>
    </xf>
    <xf numFmtId="164" fontId="14" fillId="5" borderId="3" xfId="0" applyNumberFormat="1" applyFont="1" applyFill="1" applyBorder="1" applyAlignment="1">
      <alignment vertical="center"/>
    </xf>
    <xf numFmtId="164" fontId="16" fillId="0" borderId="1" xfId="1" applyNumberFormat="1" applyFont="1" applyFill="1" applyBorder="1" applyAlignment="1">
      <alignment vertical="center"/>
    </xf>
    <xf numFmtId="0" fontId="17" fillId="5" borderId="56" xfId="0" applyFont="1" applyFill="1" applyBorder="1" applyAlignment="1">
      <alignment horizontal="right" vertical="center"/>
    </xf>
    <xf numFmtId="164" fontId="17" fillId="4" borderId="6" xfId="1" applyNumberFormat="1" applyFont="1" applyFill="1" applyBorder="1" applyAlignment="1">
      <alignment vertical="center"/>
    </xf>
    <xf numFmtId="4" fontId="25" fillId="0" borderId="63" xfId="0" applyNumberFormat="1" applyFont="1" applyBorder="1" applyAlignment="1">
      <alignment horizontal="right" vertical="center"/>
    </xf>
    <xf numFmtId="164" fontId="8" fillId="5" borderId="1" xfId="1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vertical="center"/>
    </xf>
    <xf numFmtId="164" fontId="8" fillId="3" borderId="1" xfId="1" applyNumberFormat="1" applyFont="1" applyFill="1" applyBorder="1" applyAlignment="1">
      <alignment vertical="center"/>
    </xf>
    <xf numFmtId="164" fontId="8" fillId="3" borderId="6" xfId="1" applyNumberFormat="1" applyFont="1" applyFill="1" applyBorder="1" applyAlignment="1">
      <alignment horizontal="center" vertical="center"/>
    </xf>
    <xf numFmtId="164" fontId="8" fillId="3" borderId="7" xfId="1" applyNumberFormat="1" applyFont="1" applyFill="1" applyBorder="1" applyAlignment="1">
      <alignment horizontal="center" vertical="center"/>
    </xf>
    <xf numFmtId="164" fontId="8" fillId="3" borderId="5" xfId="1" applyNumberFormat="1" applyFont="1" applyFill="1" applyBorder="1" applyAlignment="1">
      <alignment horizontal="center" vertical="center"/>
    </xf>
    <xf numFmtId="164" fontId="8" fillId="5" borderId="6" xfId="1" applyNumberFormat="1" applyFont="1" applyFill="1" applyBorder="1" applyAlignment="1">
      <alignment vertical="center"/>
    </xf>
    <xf numFmtId="164" fontId="8" fillId="3" borderId="6" xfId="1" applyNumberFormat="1" applyFont="1" applyFill="1" applyBorder="1" applyAlignment="1">
      <alignment vertical="center"/>
    </xf>
    <xf numFmtId="164" fontId="8" fillId="5" borderId="5" xfId="1" applyNumberFormat="1" applyFont="1" applyFill="1" applyBorder="1" applyAlignment="1">
      <alignment vertical="center"/>
    </xf>
    <xf numFmtId="43" fontId="8" fillId="5" borderId="1" xfId="1" applyFont="1" applyFill="1" applyBorder="1" applyAlignment="1">
      <alignment horizontal="center" vertical="center"/>
    </xf>
    <xf numFmtId="43" fontId="8" fillId="5" borderId="1" xfId="1" applyFont="1" applyFill="1" applyBorder="1" applyAlignment="1">
      <alignment vertical="center"/>
    </xf>
    <xf numFmtId="164" fontId="6" fillId="3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164" fontId="21" fillId="5" borderId="2" xfId="1" applyNumberFormat="1" applyFont="1" applyFill="1" applyBorder="1" applyAlignment="1">
      <alignment vertical="center"/>
    </xf>
    <xf numFmtId="0" fontId="14" fillId="4" borderId="1" xfId="0" applyFont="1" applyFill="1" applyBorder="1"/>
    <xf numFmtId="3" fontId="13" fillId="0" borderId="11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164" fontId="17" fillId="0" borderId="1" xfId="0" applyNumberFormat="1" applyFont="1" applyFill="1" applyBorder="1" applyAlignment="1">
      <alignment vertical="center"/>
    </xf>
    <xf numFmtId="164" fontId="17" fillId="0" borderId="1" xfId="1" applyNumberFormat="1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164" fontId="14" fillId="8" borderId="1" xfId="1" applyNumberFormat="1" applyFont="1" applyFill="1" applyBorder="1" applyAlignment="1" applyProtection="1">
      <alignment vertical="center"/>
      <protection locked="0"/>
    </xf>
    <xf numFmtId="0" fontId="14" fillId="8" borderId="1" xfId="0" applyFont="1" applyFill="1" applyBorder="1" applyAlignment="1" applyProtection="1">
      <alignment vertical="center"/>
      <protection locked="0"/>
    </xf>
    <xf numFmtId="164" fontId="8" fillId="10" borderId="1" xfId="1" applyNumberFormat="1" applyFont="1" applyFill="1" applyBorder="1" applyAlignment="1">
      <alignment vertical="center"/>
    </xf>
    <xf numFmtId="0" fontId="34" fillId="8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4" fontId="25" fillId="8" borderId="30" xfId="0" applyNumberFormat="1" applyFont="1" applyFill="1" applyBorder="1" applyAlignment="1" applyProtection="1">
      <alignment horizontal="right" vertical="center"/>
      <protection locked="0"/>
    </xf>
    <xf numFmtId="4" fontId="25" fillId="8" borderId="0" xfId="0" applyNumberFormat="1" applyFont="1" applyFill="1" applyAlignment="1" applyProtection="1">
      <alignment horizontal="right" vertical="center"/>
      <protection locked="0"/>
    </xf>
    <xf numFmtId="4" fontId="25" fillId="8" borderId="8" xfId="0" applyNumberFormat="1" applyFont="1" applyFill="1" applyBorder="1" applyAlignment="1" applyProtection="1">
      <alignment horizontal="center" vertical="center"/>
      <protection locked="0"/>
    </xf>
    <xf numFmtId="0" fontId="25" fillId="0" borderId="29" xfId="0" applyFont="1" applyBorder="1" applyAlignment="1" applyProtection="1">
      <alignment horizontal="left" vertical="center"/>
      <protection locked="0"/>
    </xf>
    <xf numFmtId="0" fontId="25" fillId="0" borderId="67" xfId="0" applyFont="1" applyBorder="1" applyAlignment="1" applyProtection="1">
      <alignment horizontal="left" vertical="center"/>
      <protection locked="0"/>
    </xf>
    <xf numFmtId="0" fontId="25" fillId="0" borderId="30" xfId="0" applyFont="1" applyBorder="1" applyAlignment="1" applyProtection="1">
      <alignment horizontal="left" vertical="center"/>
      <protection locked="0"/>
    </xf>
    <xf numFmtId="0" fontId="25" fillId="0" borderId="68" xfId="0" applyFont="1" applyBorder="1" applyAlignment="1" applyProtection="1">
      <alignment horizontal="left" vertical="center"/>
      <protection locked="0"/>
    </xf>
    <xf numFmtId="0" fontId="25" fillId="0" borderId="62" xfId="0" applyFont="1" applyBorder="1" applyAlignment="1" applyProtection="1">
      <alignment horizontal="left" vertical="center"/>
      <protection locked="0"/>
    </xf>
    <xf numFmtId="0" fontId="25" fillId="0" borderId="63" xfId="0" applyFont="1" applyBorder="1" applyAlignment="1" applyProtection="1">
      <alignment horizontal="left" vertical="center"/>
      <protection locked="0"/>
    </xf>
    <xf numFmtId="4" fontId="25" fillId="8" borderId="29" xfId="0" applyNumberFormat="1" applyFont="1" applyFill="1" applyBorder="1" applyAlignment="1" applyProtection="1">
      <alignment horizontal="center" vertical="center"/>
      <protection locked="0"/>
    </xf>
    <xf numFmtId="4" fontId="25" fillId="8" borderId="30" xfId="0" applyNumberFormat="1" applyFont="1" applyFill="1" applyBorder="1" applyAlignment="1" applyProtection="1">
      <alignment horizontal="center" vertical="center"/>
      <protection locked="0"/>
    </xf>
    <xf numFmtId="164" fontId="14" fillId="0" borderId="6" xfId="1" applyNumberFormat="1" applyFont="1" applyFill="1" applyBorder="1" applyAlignment="1" applyProtection="1">
      <alignment vertical="center"/>
      <protection locked="0"/>
    </xf>
    <xf numFmtId="164" fontId="17" fillId="0" borderId="57" xfId="1" applyNumberFormat="1" applyFont="1" applyFill="1" applyBorder="1" applyAlignment="1" applyProtection="1">
      <alignment vertical="center"/>
      <protection locked="0"/>
    </xf>
    <xf numFmtId="0" fontId="1" fillId="5" borderId="0" xfId="0" applyFont="1" applyFill="1" applyAlignment="1">
      <alignment vertical="center"/>
    </xf>
    <xf numFmtId="164" fontId="8" fillId="7" borderId="1" xfId="1" applyNumberFormat="1" applyFont="1" applyFill="1" applyBorder="1" applyAlignment="1">
      <alignment horizontal="center" vertical="center"/>
    </xf>
    <xf numFmtId="164" fontId="8" fillId="7" borderId="1" xfId="1" applyNumberFormat="1" applyFont="1" applyFill="1" applyBorder="1" applyAlignment="1">
      <alignment vertical="center"/>
    </xf>
    <xf numFmtId="164" fontId="6" fillId="7" borderId="1" xfId="1" applyNumberFormat="1" applyFont="1" applyFill="1" applyBorder="1" applyAlignment="1">
      <alignment horizontal="center" vertical="center"/>
    </xf>
    <xf numFmtId="164" fontId="6" fillId="7" borderId="1" xfId="1" applyNumberFormat="1" applyFont="1" applyFill="1" applyBorder="1" applyAlignme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3" fontId="13" fillId="7" borderId="1" xfId="0" applyNumberFormat="1" applyFont="1" applyFill="1" applyBorder="1" applyAlignment="1">
      <alignment horizontal="center" vertical="center" wrapText="1"/>
    </xf>
    <xf numFmtId="3" fontId="13" fillId="7" borderId="11" xfId="0" applyNumberFormat="1" applyFont="1" applyFill="1" applyBorder="1" applyAlignment="1">
      <alignment horizontal="center" vertical="center" wrapText="1"/>
    </xf>
    <xf numFmtId="3" fontId="41" fillId="7" borderId="1" xfId="0" applyNumberFormat="1" applyFont="1" applyFill="1" applyBorder="1" applyAlignment="1">
      <alignment horizontal="center" vertical="center" wrapText="1"/>
    </xf>
    <xf numFmtId="0" fontId="25" fillId="0" borderId="47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left" vertical="center" wrapText="1"/>
    </xf>
    <xf numFmtId="0" fontId="24" fillId="0" borderId="34" xfId="0" applyFont="1" applyBorder="1" applyAlignment="1">
      <alignment horizontal="left" vertical="center" wrapText="1"/>
    </xf>
    <xf numFmtId="0" fontId="24" fillId="0" borderId="52" xfId="0" applyFont="1" applyBorder="1" applyAlignment="1">
      <alignment horizontal="left" vertical="center" wrapText="1"/>
    </xf>
    <xf numFmtId="0" fontId="25" fillId="0" borderId="46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55" xfId="0" applyFont="1" applyBorder="1" applyAlignment="1">
      <alignment horizontal="left" vertical="center" wrapText="1"/>
    </xf>
    <xf numFmtId="0" fontId="25" fillId="0" borderId="40" xfId="0" applyFont="1" applyBorder="1" applyAlignment="1">
      <alignment horizontal="left" vertical="center" wrapText="1"/>
    </xf>
    <xf numFmtId="0" fontId="25" fillId="0" borderId="41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left" vertical="center"/>
    </xf>
    <xf numFmtId="0" fontId="24" fillId="0" borderId="34" xfId="0" applyFont="1" applyBorder="1" applyAlignment="1">
      <alignment horizontal="left" vertical="center"/>
    </xf>
    <xf numFmtId="0" fontId="24" fillId="0" borderId="37" xfId="0" applyFont="1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26" fillId="0" borderId="22" xfId="0" applyFont="1" applyBorder="1" applyAlignment="1">
      <alignment horizontal="left" vertical="center"/>
    </xf>
    <xf numFmtId="0" fontId="26" fillId="0" borderId="27" xfId="0" applyFont="1" applyBorder="1" applyAlignment="1">
      <alignment horizontal="left" vertical="center"/>
    </xf>
    <xf numFmtId="4" fontId="25" fillId="0" borderId="72" xfId="0" applyNumberFormat="1" applyFont="1" applyBorder="1" applyAlignment="1">
      <alignment horizontal="right" vertical="center"/>
    </xf>
    <xf numFmtId="4" fontId="25" fillId="0" borderId="73" xfId="0" applyNumberFormat="1" applyFont="1" applyBorder="1" applyAlignment="1">
      <alignment horizontal="right" vertical="center"/>
    </xf>
    <xf numFmtId="4" fontId="25" fillId="0" borderId="31" xfId="0" applyNumberFormat="1" applyFont="1" applyBorder="1" applyAlignment="1">
      <alignment horizontal="right" vertical="center"/>
    </xf>
    <xf numFmtId="4" fontId="25" fillId="0" borderId="66" xfId="0" applyNumberFormat="1" applyFont="1" applyBorder="1" applyAlignment="1">
      <alignment horizontal="right" vertical="center"/>
    </xf>
    <xf numFmtId="4" fontId="25" fillId="0" borderId="74" xfId="0" applyNumberFormat="1" applyFont="1" applyBorder="1" applyAlignment="1">
      <alignment horizontal="right" vertical="center"/>
    </xf>
    <xf numFmtId="4" fontId="25" fillId="0" borderId="75" xfId="0" applyNumberFormat="1" applyFont="1" applyBorder="1" applyAlignment="1">
      <alignment horizontal="right" vertical="center"/>
    </xf>
    <xf numFmtId="4" fontId="25" fillId="0" borderId="71" xfId="0" applyNumberFormat="1" applyFont="1" applyBorder="1" applyAlignment="1">
      <alignment horizontal="right" vertical="center"/>
    </xf>
    <xf numFmtId="4" fontId="25" fillId="0" borderId="77" xfId="0" applyNumberFormat="1" applyFont="1" applyBorder="1" applyAlignment="1">
      <alignment horizontal="right" vertical="center"/>
    </xf>
    <xf numFmtId="164" fontId="8" fillId="5" borderId="6" xfId="1" applyNumberFormat="1" applyFont="1" applyFill="1" applyBorder="1" applyAlignment="1">
      <alignment horizontal="center" vertical="center"/>
    </xf>
    <xf numFmtId="164" fontId="8" fillId="5" borderId="7" xfId="1" applyNumberFormat="1" applyFont="1" applyFill="1" applyBorder="1" applyAlignment="1">
      <alignment horizontal="center" vertical="center"/>
    </xf>
    <xf numFmtId="164" fontId="8" fillId="5" borderId="5" xfId="1" applyNumberFormat="1" applyFont="1" applyFill="1" applyBorder="1" applyAlignment="1">
      <alignment horizontal="center" vertical="center"/>
    </xf>
    <xf numFmtId="3" fontId="2" fillId="5" borderId="13" xfId="1" applyNumberFormat="1" applyFont="1" applyFill="1" applyBorder="1" applyAlignment="1">
      <alignment horizontal="right" vertical="center"/>
    </xf>
    <xf numFmtId="3" fontId="2" fillId="5" borderId="15" xfId="1" applyNumberFormat="1" applyFont="1" applyFill="1" applyBorder="1" applyAlignment="1">
      <alignment horizontal="right" vertical="center"/>
    </xf>
    <xf numFmtId="3" fontId="2" fillId="5" borderId="17" xfId="1" applyNumberFormat="1" applyFont="1" applyFill="1" applyBorder="1" applyAlignment="1">
      <alignment horizontal="right" vertical="center"/>
    </xf>
    <xf numFmtId="0" fontId="35" fillId="5" borderId="6" xfId="0" applyFont="1" applyFill="1" applyBorder="1" applyAlignment="1">
      <alignment horizontal="center" vertical="center"/>
    </xf>
    <xf numFmtId="0" fontId="35" fillId="5" borderId="7" xfId="0" applyFont="1" applyFill="1" applyBorder="1" applyAlignment="1">
      <alignment horizontal="center" vertical="center"/>
    </xf>
    <xf numFmtId="0" fontId="35" fillId="5" borderId="5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right" vertical="center"/>
    </xf>
    <xf numFmtId="0" fontId="39" fillId="5" borderId="1" xfId="0" applyFont="1" applyFill="1" applyBorder="1" applyAlignment="1">
      <alignment horizontal="center" vertical="center"/>
    </xf>
    <xf numFmtId="3" fontId="35" fillId="5" borderId="4" xfId="0" applyNumberFormat="1" applyFont="1" applyFill="1" applyBorder="1" applyAlignment="1">
      <alignment horizontal="right" vertical="center"/>
    </xf>
    <xf numFmtId="3" fontId="35" fillId="5" borderId="9" xfId="0" applyNumberFormat="1" applyFont="1" applyFill="1" applyBorder="1" applyAlignment="1">
      <alignment horizontal="right" vertical="center"/>
    </xf>
    <xf numFmtId="0" fontId="38" fillId="5" borderId="10" xfId="0" applyFont="1" applyFill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right" vertical="center"/>
    </xf>
    <xf numFmtId="0" fontId="13" fillId="5" borderId="2" xfId="0" applyFont="1" applyFill="1" applyBorder="1" applyAlignment="1">
      <alignment horizontal="right" vertical="center"/>
    </xf>
    <xf numFmtId="0" fontId="13" fillId="5" borderId="3" xfId="0" applyFont="1" applyFill="1" applyBorder="1" applyAlignment="1">
      <alignment horizontal="right" vertical="center"/>
    </xf>
    <xf numFmtId="0" fontId="13" fillId="5" borderId="10" xfId="0" applyFont="1" applyFill="1" applyBorder="1" applyAlignment="1">
      <alignment horizontal="right" vertical="center"/>
    </xf>
    <xf numFmtId="0" fontId="13" fillId="5" borderId="19" xfId="0" applyFont="1" applyFill="1" applyBorder="1" applyAlignment="1">
      <alignment horizontal="right" vertical="center"/>
    </xf>
    <xf numFmtId="0" fontId="13" fillId="5" borderId="20" xfId="0" applyFont="1" applyFill="1" applyBorder="1" applyAlignment="1">
      <alignment horizontal="right" vertical="center"/>
    </xf>
    <xf numFmtId="164" fontId="8" fillId="3" borderId="6" xfId="1" applyNumberFormat="1" applyFont="1" applyFill="1" applyBorder="1" applyAlignment="1">
      <alignment horizontal="center" vertical="center"/>
    </xf>
    <xf numFmtId="164" fontId="8" fillId="3" borderId="7" xfId="1" applyNumberFormat="1" applyFont="1" applyFill="1" applyBorder="1" applyAlignment="1">
      <alignment horizontal="center" vertical="center"/>
    </xf>
    <xf numFmtId="164" fontId="8" fillId="3" borderId="5" xfId="1" applyNumberFormat="1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164" fontId="17" fillId="0" borderId="1" xfId="1" applyNumberFormat="1" applyFont="1" applyFill="1" applyBorder="1" applyAlignment="1">
      <alignment horizontal="center" vertical="center"/>
    </xf>
    <xf numFmtId="0" fontId="40" fillId="9" borderId="56" xfId="0" applyFont="1" applyFill="1" applyBorder="1" applyAlignment="1">
      <alignment horizontal="center" vertical="center" wrapText="1"/>
    </xf>
    <xf numFmtId="0" fontId="40" fillId="9" borderId="58" xfId="0" applyFont="1" applyFill="1" applyBorder="1" applyAlignment="1">
      <alignment horizontal="center" vertical="center" wrapText="1"/>
    </xf>
    <xf numFmtId="0" fontId="40" fillId="9" borderId="57" xfId="0" applyFont="1" applyFill="1" applyBorder="1" applyAlignment="1">
      <alignment horizontal="center" vertical="center" wrapText="1"/>
    </xf>
    <xf numFmtId="164" fontId="21" fillId="5" borderId="2" xfId="1" applyNumberFormat="1" applyFont="1" applyFill="1" applyBorder="1" applyAlignment="1">
      <alignment horizontal="right" vertical="center"/>
    </xf>
    <xf numFmtId="164" fontId="17" fillId="0" borderId="59" xfId="1" applyNumberFormat="1" applyFont="1" applyFill="1" applyBorder="1" applyAlignment="1">
      <alignment horizontal="center" vertical="center"/>
    </xf>
    <xf numFmtId="164" fontId="17" fillId="0" borderId="3" xfId="1" applyNumberFormat="1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/>
    </xf>
    <xf numFmtId="164" fontId="17" fillId="4" borderId="1" xfId="1" applyNumberFormat="1" applyFont="1" applyFill="1" applyBorder="1" applyAlignment="1">
      <alignment horizontal="center" vertical="center"/>
    </xf>
    <xf numFmtId="0" fontId="40" fillId="9" borderId="76" xfId="0" applyFont="1" applyFill="1" applyBorder="1" applyAlignment="1">
      <alignment horizontal="center" vertical="center" wrapText="1"/>
    </xf>
    <xf numFmtId="0" fontId="40" fillId="9" borderId="4" xfId="0" applyFont="1" applyFill="1" applyBorder="1" applyAlignment="1">
      <alignment horizontal="center" vertical="center" wrapText="1"/>
    </xf>
    <xf numFmtId="0" fontId="40" fillId="9" borderId="61" xfId="0" applyFont="1" applyFill="1" applyBorder="1" applyAlignment="1">
      <alignment horizontal="center" vertical="center" wrapText="1"/>
    </xf>
    <xf numFmtId="0" fontId="15" fillId="5" borderId="58" xfId="0" applyFont="1" applyFill="1" applyBorder="1" applyAlignment="1">
      <alignment horizontal="center" vertical="center"/>
    </xf>
    <xf numFmtId="164" fontId="17" fillId="4" borderId="6" xfId="1" applyNumberFormat="1" applyFont="1" applyFill="1" applyBorder="1" applyAlignment="1">
      <alignment horizontal="center" vertical="center"/>
    </xf>
    <xf numFmtId="164" fontId="17" fillId="4" borderId="7" xfId="1" applyNumberFormat="1" applyFont="1" applyFill="1" applyBorder="1" applyAlignment="1">
      <alignment horizontal="center" vertical="center"/>
    </xf>
    <xf numFmtId="164" fontId="17" fillId="4" borderId="5" xfId="1" applyNumberFormat="1" applyFont="1" applyFill="1" applyBorder="1" applyAlignment="1">
      <alignment horizontal="center" vertical="center"/>
    </xf>
    <xf numFmtId="164" fontId="14" fillId="4" borderId="6" xfId="1" applyNumberFormat="1" applyFont="1" applyFill="1" applyBorder="1" applyAlignment="1">
      <alignment horizontal="center" vertical="center"/>
    </xf>
    <xf numFmtId="164" fontId="14" fillId="4" borderId="7" xfId="1" applyNumberFormat="1" applyFont="1" applyFill="1" applyBorder="1" applyAlignment="1">
      <alignment horizontal="center" vertical="center"/>
    </xf>
    <xf numFmtId="164" fontId="14" fillId="4" borderId="5" xfId="1" applyNumberFormat="1" applyFont="1" applyFill="1" applyBorder="1" applyAlignment="1">
      <alignment horizontal="center" vertical="center"/>
    </xf>
    <xf numFmtId="164" fontId="14" fillId="0" borderId="1" xfId="1" applyNumberFormat="1" applyFont="1" applyFill="1" applyBorder="1" applyAlignment="1" applyProtection="1">
      <alignment horizontal="center" vertical="center"/>
      <protection locked="0"/>
    </xf>
    <xf numFmtId="164" fontId="17" fillId="4" borderId="56" xfId="1" applyNumberFormat="1" applyFont="1" applyFill="1" applyBorder="1" applyAlignment="1">
      <alignment horizontal="center" vertical="center"/>
    </xf>
    <xf numFmtId="164" fontId="17" fillId="4" borderId="57" xfId="1" applyNumberFormat="1" applyFont="1" applyFill="1" applyBorder="1" applyAlignment="1">
      <alignment horizontal="center" vertical="center"/>
    </xf>
    <xf numFmtId="164" fontId="17" fillId="4" borderId="76" xfId="1" applyNumberFormat="1" applyFont="1" applyFill="1" applyBorder="1" applyAlignment="1">
      <alignment horizontal="center" vertical="center"/>
    </xf>
    <xf numFmtId="164" fontId="17" fillId="4" borderId="61" xfId="1" applyNumberFormat="1" applyFont="1" applyFill="1" applyBorder="1" applyAlignment="1">
      <alignment horizontal="center" vertical="center"/>
    </xf>
    <xf numFmtId="0" fontId="17" fillId="5" borderId="58" xfId="0" applyFont="1" applyFill="1" applyBorder="1" applyAlignment="1">
      <alignment horizontal="left" wrapText="1"/>
    </xf>
    <xf numFmtId="0" fontId="17" fillId="5" borderId="0" xfId="0" applyFont="1" applyFill="1" applyAlignment="1">
      <alignment horizontal="left" wrapText="1"/>
    </xf>
    <xf numFmtId="0" fontId="18" fillId="5" borderId="59" xfId="0" applyFont="1" applyFill="1" applyBorder="1" applyAlignment="1">
      <alignment horizontal="right" vertical="center"/>
    </xf>
    <xf numFmtId="0" fontId="18" fillId="5" borderId="3" xfId="0" applyFont="1" applyFill="1" applyBorder="1" applyAlignment="1">
      <alignment horizontal="right" vertical="center"/>
    </xf>
    <xf numFmtId="0" fontId="17" fillId="5" borderId="59" xfId="0" applyFont="1" applyFill="1" applyBorder="1" applyAlignment="1">
      <alignment horizontal="right" vertical="center"/>
    </xf>
    <xf numFmtId="0" fontId="17" fillId="5" borderId="2" xfId="0" applyFont="1" applyFill="1" applyBorder="1" applyAlignment="1">
      <alignment horizontal="right" vertical="center"/>
    </xf>
    <xf numFmtId="0" fontId="17" fillId="5" borderId="3" xfId="0" applyFont="1" applyFill="1" applyBorder="1" applyAlignment="1">
      <alignment horizontal="right" vertical="center"/>
    </xf>
    <xf numFmtId="0" fontId="17" fillId="5" borderId="59" xfId="0" applyFont="1" applyFill="1" applyBorder="1" applyAlignment="1" applyProtection="1">
      <alignment horizontal="right" vertical="center"/>
      <protection locked="0"/>
    </xf>
    <xf numFmtId="0" fontId="17" fillId="5" borderId="2" xfId="0" applyFont="1" applyFill="1" applyBorder="1" applyAlignment="1" applyProtection="1">
      <alignment horizontal="right" vertical="center"/>
      <protection locked="0"/>
    </xf>
    <xf numFmtId="0" fontId="17" fillId="5" borderId="3" xfId="0" applyFont="1" applyFill="1" applyBorder="1" applyAlignment="1" applyProtection="1">
      <alignment horizontal="right" vertical="center"/>
      <protection locked="0"/>
    </xf>
    <xf numFmtId="0" fontId="17" fillId="7" borderId="59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</cellXfs>
  <cellStyles count="6">
    <cellStyle name="Migliaia" xfId="1" builtinId="3"/>
    <cellStyle name="Migliaia 2" xfId="2" xr:uid="{00000000-0005-0000-0000-000001000000}"/>
    <cellStyle name="Normale" xfId="0" builtinId="0"/>
    <cellStyle name="Normale 2" xfId="5" xr:uid="{8E8A08D8-652E-F54F-971D-F1532F5C9FD8}"/>
    <cellStyle name="Normale 2 2 2" xfId="3" xr:uid="{00000000-0005-0000-0000-000003000000}"/>
    <cellStyle name="Normale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279282</xdr:colOff>
      <xdr:row>1</xdr:row>
      <xdr:rowOff>164706</xdr:rowOff>
    </xdr:from>
    <xdr:to>
      <xdr:col>0</xdr:col>
      <xdr:colOff>2011100</xdr:colOff>
      <xdr:row>2</xdr:row>
      <xdr:rowOff>515333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24141D8-BE29-4646-83A0-28230A088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76" t="20888" r="58043" b="47717"/>
        <a:stretch>
          <a:fillRect/>
        </a:stretch>
      </xdr:blipFill>
      <xdr:spPr bwMode="auto">
        <a:xfrm>
          <a:off x="279282" y="354476"/>
          <a:ext cx="1731818" cy="80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03B28-AD2C-CB4B-A9B7-B1AC9E3FDD08}">
  <sheetPr>
    <pageSetUpPr fitToPage="1"/>
  </sheetPr>
  <dimension ref="A1:U62"/>
  <sheetViews>
    <sheetView showGridLines="0" topLeftCell="A52" zoomScale="93" workbookViewId="0">
      <selection activeCell="L51" sqref="L51"/>
    </sheetView>
  </sheetViews>
  <sheetFormatPr defaultColWidth="9.140625" defaultRowHeight="12.75" x14ac:dyDescent="0.2"/>
  <cols>
    <col min="1" max="1" width="9.140625" style="54"/>
    <col min="2" max="2" width="53.28515625" style="54" customWidth="1"/>
    <col min="3" max="3" width="9.140625" style="54" customWidth="1"/>
    <col min="4" max="4" width="46.42578125" style="54" customWidth="1"/>
    <col min="5" max="5" width="13" style="54" customWidth="1"/>
    <col min="6" max="7" width="14.140625" style="54" customWidth="1"/>
    <col min="8" max="8" width="14.28515625" style="54" customWidth="1"/>
    <col min="9" max="9" width="15" style="54" customWidth="1"/>
    <col min="10" max="10" width="18" style="54" customWidth="1"/>
    <col min="11" max="11" width="17" style="54" customWidth="1"/>
    <col min="12" max="12" width="16" style="54" customWidth="1"/>
    <col min="13" max="13" width="15.28515625" style="54" customWidth="1"/>
    <col min="14" max="14" width="19.85546875" style="54" customWidth="1"/>
    <col min="15" max="257" width="9.140625" style="54"/>
    <col min="258" max="258" width="43" style="54" customWidth="1"/>
    <col min="259" max="259" width="9.140625" style="54"/>
    <col min="260" max="260" width="46.42578125" style="54" customWidth="1"/>
    <col min="261" max="261" width="11.85546875" style="54" customWidth="1"/>
    <col min="262" max="263" width="14.140625" style="54" customWidth="1"/>
    <col min="264" max="264" width="14.28515625" style="54" customWidth="1"/>
    <col min="265" max="265" width="15.85546875" style="54" customWidth="1"/>
    <col min="266" max="267" width="18" style="54" customWidth="1"/>
    <col min="268" max="268" width="18.7109375" style="54" customWidth="1"/>
    <col min="269" max="269" width="16.140625" style="54" customWidth="1"/>
    <col min="270" max="270" width="19.85546875" style="54" customWidth="1"/>
    <col min="271" max="513" width="9.140625" style="54"/>
    <col min="514" max="514" width="43" style="54" customWidth="1"/>
    <col min="515" max="515" width="9.140625" style="54"/>
    <col min="516" max="516" width="46.42578125" style="54" customWidth="1"/>
    <col min="517" max="517" width="11.85546875" style="54" customWidth="1"/>
    <col min="518" max="519" width="14.140625" style="54" customWidth="1"/>
    <col min="520" max="520" width="14.28515625" style="54" customWidth="1"/>
    <col min="521" max="521" width="15.85546875" style="54" customWidth="1"/>
    <col min="522" max="523" width="18" style="54" customWidth="1"/>
    <col min="524" max="524" width="18.7109375" style="54" customWidth="1"/>
    <col min="525" max="525" width="16.140625" style="54" customWidth="1"/>
    <col min="526" max="526" width="19.85546875" style="54" customWidth="1"/>
    <col min="527" max="769" width="9.140625" style="54"/>
    <col min="770" max="770" width="43" style="54" customWidth="1"/>
    <col min="771" max="771" width="9.140625" style="54"/>
    <col min="772" max="772" width="46.42578125" style="54" customWidth="1"/>
    <col min="773" max="773" width="11.85546875" style="54" customWidth="1"/>
    <col min="774" max="775" width="14.140625" style="54" customWidth="1"/>
    <col min="776" max="776" width="14.28515625" style="54" customWidth="1"/>
    <col min="777" max="777" width="15.85546875" style="54" customWidth="1"/>
    <col min="778" max="779" width="18" style="54" customWidth="1"/>
    <col min="780" max="780" width="18.7109375" style="54" customWidth="1"/>
    <col min="781" max="781" width="16.140625" style="54" customWidth="1"/>
    <col min="782" max="782" width="19.85546875" style="54" customWidth="1"/>
    <col min="783" max="1025" width="9.140625" style="54"/>
    <col min="1026" max="1026" width="43" style="54" customWidth="1"/>
    <col min="1027" max="1027" width="9.140625" style="54"/>
    <col min="1028" max="1028" width="46.42578125" style="54" customWidth="1"/>
    <col min="1029" max="1029" width="11.85546875" style="54" customWidth="1"/>
    <col min="1030" max="1031" width="14.140625" style="54" customWidth="1"/>
    <col min="1032" max="1032" width="14.28515625" style="54" customWidth="1"/>
    <col min="1033" max="1033" width="15.85546875" style="54" customWidth="1"/>
    <col min="1034" max="1035" width="18" style="54" customWidth="1"/>
    <col min="1036" max="1036" width="18.7109375" style="54" customWidth="1"/>
    <col min="1037" max="1037" width="16.140625" style="54" customWidth="1"/>
    <col min="1038" max="1038" width="19.85546875" style="54" customWidth="1"/>
    <col min="1039" max="1281" width="9.140625" style="54"/>
    <col min="1282" max="1282" width="43" style="54" customWidth="1"/>
    <col min="1283" max="1283" width="9.140625" style="54"/>
    <col min="1284" max="1284" width="46.42578125" style="54" customWidth="1"/>
    <col min="1285" max="1285" width="11.85546875" style="54" customWidth="1"/>
    <col min="1286" max="1287" width="14.140625" style="54" customWidth="1"/>
    <col min="1288" max="1288" width="14.28515625" style="54" customWidth="1"/>
    <col min="1289" max="1289" width="15.85546875" style="54" customWidth="1"/>
    <col min="1290" max="1291" width="18" style="54" customWidth="1"/>
    <col min="1292" max="1292" width="18.7109375" style="54" customWidth="1"/>
    <col min="1293" max="1293" width="16.140625" style="54" customWidth="1"/>
    <col min="1294" max="1294" width="19.85546875" style="54" customWidth="1"/>
    <col min="1295" max="1537" width="9.140625" style="54"/>
    <col min="1538" max="1538" width="43" style="54" customWidth="1"/>
    <col min="1539" max="1539" width="9.140625" style="54"/>
    <col min="1540" max="1540" width="46.42578125" style="54" customWidth="1"/>
    <col min="1541" max="1541" width="11.85546875" style="54" customWidth="1"/>
    <col min="1542" max="1543" width="14.140625" style="54" customWidth="1"/>
    <col min="1544" max="1544" width="14.28515625" style="54" customWidth="1"/>
    <col min="1545" max="1545" width="15.85546875" style="54" customWidth="1"/>
    <col min="1546" max="1547" width="18" style="54" customWidth="1"/>
    <col min="1548" max="1548" width="18.7109375" style="54" customWidth="1"/>
    <col min="1549" max="1549" width="16.140625" style="54" customWidth="1"/>
    <col min="1550" max="1550" width="19.85546875" style="54" customWidth="1"/>
    <col min="1551" max="1793" width="9.140625" style="54"/>
    <col min="1794" max="1794" width="43" style="54" customWidth="1"/>
    <col min="1795" max="1795" width="9.140625" style="54"/>
    <col min="1796" max="1796" width="46.42578125" style="54" customWidth="1"/>
    <col min="1797" max="1797" width="11.85546875" style="54" customWidth="1"/>
    <col min="1798" max="1799" width="14.140625" style="54" customWidth="1"/>
    <col min="1800" max="1800" width="14.28515625" style="54" customWidth="1"/>
    <col min="1801" max="1801" width="15.85546875" style="54" customWidth="1"/>
    <col min="1802" max="1803" width="18" style="54" customWidth="1"/>
    <col min="1804" max="1804" width="18.7109375" style="54" customWidth="1"/>
    <col min="1805" max="1805" width="16.140625" style="54" customWidth="1"/>
    <col min="1806" max="1806" width="19.85546875" style="54" customWidth="1"/>
    <col min="1807" max="2049" width="9.140625" style="54"/>
    <col min="2050" max="2050" width="43" style="54" customWidth="1"/>
    <col min="2051" max="2051" width="9.140625" style="54"/>
    <col min="2052" max="2052" width="46.42578125" style="54" customWidth="1"/>
    <col min="2053" max="2053" width="11.85546875" style="54" customWidth="1"/>
    <col min="2054" max="2055" width="14.140625" style="54" customWidth="1"/>
    <col min="2056" max="2056" width="14.28515625" style="54" customWidth="1"/>
    <col min="2057" max="2057" width="15.85546875" style="54" customWidth="1"/>
    <col min="2058" max="2059" width="18" style="54" customWidth="1"/>
    <col min="2060" max="2060" width="18.7109375" style="54" customWidth="1"/>
    <col min="2061" max="2061" width="16.140625" style="54" customWidth="1"/>
    <col min="2062" max="2062" width="19.85546875" style="54" customWidth="1"/>
    <col min="2063" max="2305" width="9.140625" style="54"/>
    <col min="2306" max="2306" width="43" style="54" customWidth="1"/>
    <col min="2307" max="2307" width="9.140625" style="54"/>
    <col min="2308" max="2308" width="46.42578125" style="54" customWidth="1"/>
    <col min="2309" max="2309" width="11.85546875" style="54" customWidth="1"/>
    <col min="2310" max="2311" width="14.140625" style="54" customWidth="1"/>
    <col min="2312" max="2312" width="14.28515625" style="54" customWidth="1"/>
    <col min="2313" max="2313" width="15.85546875" style="54" customWidth="1"/>
    <col min="2314" max="2315" width="18" style="54" customWidth="1"/>
    <col min="2316" max="2316" width="18.7109375" style="54" customWidth="1"/>
    <col min="2317" max="2317" width="16.140625" style="54" customWidth="1"/>
    <col min="2318" max="2318" width="19.85546875" style="54" customWidth="1"/>
    <col min="2319" max="2561" width="9.140625" style="54"/>
    <col min="2562" max="2562" width="43" style="54" customWidth="1"/>
    <col min="2563" max="2563" width="9.140625" style="54"/>
    <col min="2564" max="2564" width="46.42578125" style="54" customWidth="1"/>
    <col min="2565" max="2565" width="11.85546875" style="54" customWidth="1"/>
    <col min="2566" max="2567" width="14.140625" style="54" customWidth="1"/>
    <col min="2568" max="2568" width="14.28515625" style="54" customWidth="1"/>
    <col min="2569" max="2569" width="15.85546875" style="54" customWidth="1"/>
    <col min="2570" max="2571" width="18" style="54" customWidth="1"/>
    <col min="2572" max="2572" width="18.7109375" style="54" customWidth="1"/>
    <col min="2573" max="2573" width="16.140625" style="54" customWidth="1"/>
    <col min="2574" max="2574" width="19.85546875" style="54" customWidth="1"/>
    <col min="2575" max="2817" width="9.140625" style="54"/>
    <col min="2818" max="2818" width="43" style="54" customWidth="1"/>
    <col min="2819" max="2819" width="9.140625" style="54"/>
    <col min="2820" max="2820" width="46.42578125" style="54" customWidth="1"/>
    <col min="2821" max="2821" width="11.85546875" style="54" customWidth="1"/>
    <col min="2822" max="2823" width="14.140625" style="54" customWidth="1"/>
    <col min="2824" max="2824" width="14.28515625" style="54" customWidth="1"/>
    <col min="2825" max="2825" width="15.85546875" style="54" customWidth="1"/>
    <col min="2826" max="2827" width="18" style="54" customWidth="1"/>
    <col min="2828" max="2828" width="18.7109375" style="54" customWidth="1"/>
    <col min="2829" max="2829" width="16.140625" style="54" customWidth="1"/>
    <col min="2830" max="2830" width="19.85546875" style="54" customWidth="1"/>
    <col min="2831" max="3073" width="9.140625" style="54"/>
    <col min="3074" max="3074" width="43" style="54" customWidth="1"/>
    <col min="3075" max="3075" width="9.140625" style="54"/>
    <col min="3076" max="3076" width="46.42578125" style="54" customWidth="1"/>
    <col min="3077" max="3077" width="11.85546875" style="54" customWidth="1"/>
    <col min="3078" max="3079" width="14.140625" style="54" customWidth="1"/>
    <col min="3080" max="3080" width="14.28515625" style="54" customWidth="1"/>
    <col min="3081" max="3081" width="15.85546875" style="54" customWidth="1"/>
    <col min="3082" max="3083" width="18" style="54" customWidth="1"/>
    <col min="3084" max="3084" width="18.7109375" style="54" customWidth="1"/>
    <col min="3085" max="3085" width="16.140625" style="54" customWidth="1"/>
    <col min="3086" max="3086" width="19.85546875" style="54" customWidth="1"/>
    <col min="3087" max="3329" width="9.140625" style="54"/>
    <col min="3330" max="3330" width="43" style="54" customWidth="1"/>
    <col min="3331" max="3331" width="9.140625" style="54"/>
    <col min="3332" max="3332" width="46.42578125" style="54" customWidth="1"/>
    <col min="3333" max="3333" width="11.85546875" style="54" customWidth="1"/>
    <col min="3334" max="3335" width="14.140625" style="54" customWidth="1"/>
    <col min="3336" max="3336" width="14.28515625" style="54" customWidth="1"/>
    <col min="3337" max="3337" width="15.85546875" style="54" customWidth="1"/>
    <col min="3338" max="3339" width="18" style="54" customWidth="1"/>
    <col min="3340" max="3340" width="18.7109375" style="54" customWidth="1"/>
    <col min="3341" max="3341" width="16.140625" style="54" customWidth="1"/>
    <col min="3342" max="3342" width="19.85546875" style="54" customWidth="1"/>
    <col min="3343" max="3585" width="9.140625" style="54"/>
    <col min="3586" max="3586" width="43" style="54" customWidth="1"/>
    <col min="3587" max="3587" width="9.140625" style="54"/>
    <col min="3588" max="3588" width="46.42578125" style="54" customWidth="1"/>
    <col min="3589" max="3589" width="11.85546875" style="54" customWidth="1"/>
    <col min="3590" max="3591" width="14.140625" style="54" customWidth="1"/>
    <col min="3592" max="3592" width="14.28515625" style="54" customWidth="1"/>
    <col min="3593" max="3593" width="15.85546875" style="54" customWidth="1"/>
    <col min="3594" max="3595" width="18" style="54" customWidth="1"/>
    <col min="3596" max="3596" width="18.7109375" style="54" customWidth="1"/>
    <col min="3597" max="3597" width="16.140625" style="54" customWidth="1"/>
    <col min="3598" max="3598" width="19.85546875" style="54" customWidth="1"/>
    <col min="3599" max="3841" width="9.140625" style="54"/>
    <col min="3842" max="3842" width="43" style="54" customWidth="1"/>
    <col min="3843" max="3843" width="9.140625" style="54"/>
    <col min="3844" max="3844" width="46.42578125" style="54" customWidth="1"/>
    <col min="3845" max="3845" width="11.85546875" style="54" customWidth="1"/>
    <col min="3846" max="3847" width="14.140625" style="54" customWidth="1"/>
    <col min="3848" max="3848" width="14.28515625" style="54" customWidth="1"/>
    <col min="3849" max="3849" width="15.85546875" style="54" customWidth="1"/>
    <col min="3850" max="3851" width="18" style="54" customWidth="1"/>
    <col min="3852" max="3852" width="18.7109375" style="54" customWidth="1"/>
    <col min="3853" max="3853" width="16.140625" style="54" customWidth="1"/>
    <col min="3854" max="3854" width="19.85546875" style="54" customWidth="1"/>
    <col min="3855" max="4097" width="9.140625" style="54"/>
    <col min="4098" max="4098" width="43" style="54" customWidth="1"/>
    <col min="4099" max="4099" width="9.140625" style="54"/>
    <col min="4100" max="4100" width="46.42578125" style="54" customWidth="1"/>
    <col min="4101" max="4101" width="11.85546875" style="54" customWidth="1"/>
    <col min="4102" max="4103" width="14.140625" style="54" customWidth="1"/>
    <col min="4104" max="4104" width="14.28515625" style="54" customWidth="1"/>
    <col min="4105" max="4105" width="15.85546875" style="54" customWidth="1"/>
    <col min="4106" max="4107" width="18" style="54" customWidth="1"/>
    <col min="4108" max="4108" width="18.7109375" style="54" customWidth="1"/>
    <col min="4109" max="4109" width="16.140625" style="54" customWidth="1"/>
    <col min="4110" max="4110" width="19.85546875" style="54" customWidth="1"/>
    <col min="4111" max="4353" width="9.140625" style="54"/>
    <col min="4354" max="4354" width="43" style="54" customWidth="1"/>
    <col min="4355" max="4355" width="9.140625" style="54"/>
    <col min="4356" max="4356" width="46.42578125" style="54" customWidth="1"/>
    <col min="4357" max="4357" width="11.85546875" style="54" customWidth="1"/>
    <col min="4358" max="4359" width="14.140625" style="54" customWidth="1"/>
    <col min="4360" max="4360" width="14.28515625" style="54" customWidth="1"/>
    <col min="4361" max="4361" width="15.85546875" style="54" customWidth="1"/>
    <col min="4362" max="4363" width="18" style="54" customWidth="1"/>
    <col min="4364" max="4364" width="18.7109375" style="54" customWidth="1"/>
    <col min="4365" max="4365" width="16.140625" style="54" customWidth="1"/>
    <col min="4366" max="4366" width="19.85546875" style="54" customWidth="1"/>
    <col min="4367" max="4609" width="9.140625" style="54"/>
    <col min="4610" max="4610" width="43" style="54" customWidth="1"/>
    <col min="4611" max="4611" width="9.140625" style="54"/>
    <col min="4612" max="4612" width="46.42578125" style="54" customWidth="1"/>
    <col min="4613" max="4613" width="11.85546875" style="54" customWidth="1"/>
    <col min="4614" max="4615" width="14.140625" style="54" customWidth="1"/>
    <col min="4616" max="4616" width="14.28515625" style="54" customWidth="1"/>
    <col min="4617" max="4617" width="15.85546875" style="54" customWidth="1"/>
    <col min="4618" max="4619" width="18" style="54" customWidth="1"/>
    <col min="4620" max="4620" width="18.7109375" style="54" customWidth="1"/>
    <col min="4621" max="4621" width="16.140625" style="54" customWidth="1"/>
    <col min="4622" max="4622" width="19.85546875" style="54" customWidth="1"/>
    <col min="4623" max="4865" width="9.140625" style="54"/>
    <col min="4866" max="4866" width="43" style="54" customWidth="1"/>
    <col min="4867" max="4867" width="9.140625" style="54"/>
    <col min="4868" max="4868" width="46.42578125" style="54" customWidth="1"/>
    <col min="4869" max="4869" width="11.85546875" style="54" customWidth="1"/>
    <col min="4870" max="4871" width="14.140625" style="54" customWidth="1"/>
    <col min="4872" max="4872" width="14.28515625" style="54" customWidth="1"/>
    <col min="4873" max="4873" width="15.85546875" style="54" customWidth="1"/>
    <col min="4874" max="4875" width="18" style="54" customWidth="1"/>
    <col min="4876" max="4876" width="18.7109375" style="54" customWidth="1"/>
    <col min="4877" max="4877" width="16.140625" style="54" customWidth="1"/>
    <col min="4878" max="4878" width="19.85546875" style="54" customWidth="1"/>
    <col min="4879" max="5121" width="9.140625" style="54"/>
    <col min="5122" max="5122" width="43" style="54" customWidth="1"/>
    <col min="5123" max="5123" width="9.140625" style="54"/>
    <col min="5124" max="5124" width="46.42578125" style="54" customWidth="1"/>
    <col min="5125" max="5125" width="11.85546875" style="54" customWidth="1"/>
    <col min="5126" max="5127" width="14.140625" style="54" customWidth="1"/>
    <col min="5128" max="5128" width="14.28515625" style="54" customWidth="1"/>
    <col min="5129" max="5129" width="15.85546875" style="54" customWidth="1"/>
    <col min="5130" max="5131" width="18" style="54" customWidth="1"/>
    <col min="5132" max="5132" width="18.7109375" style="54" customWidth="1"/>
    <col min="5133" max="5133" width="16.140625" style="54" customWidth="1"/>
    <col min="5134" max="5134" width="19.85546875" style="54" customWidth="1"/>
    <col min="5135" max="5377" width="9.140625" style="54"/>
    <col min="5378" max="5378" width="43" style="54" customWidth="1"/>
    <col min="5379" max="5379" width="9.140625" style="54"/>
    <col min="5380" max="5380" width="46.42578125" style="54" customWidth="1"/>
    <col min="5381" max="5381" width="11.85546875" style="54" customWidth="1"/>
    <col min="5382" max="5383" width="14.140625" style="54" customWidth="1"/>
    <col min="5384" max="5384" width="14.28515625" style="54" customWidth="1"/>
    <col min="5385" max="5385" width="15.85546875" style="54" customWidth="1"/>
    <col min="5386" max="5387" width="18" style="54" customWidth="1"/>
    <col min="5388" max="5388" width="18.7109375" style="54" customWidth="1"/>
    <col min="5389" max="5389" width="16.140625" style="54" customWidth="1"/>
    <col min="5390" max="5390" width="19.85546875" style="54" customWidth="1"/>
    <col min="5391" max="5633" width="9.140625" style="54"/>
    <col min="5634" max="5634" width="43" style="54" customWidth="1"/>
    <col min="5635" max="5635" width="9.140625" style="54"/>
    <col min="5636" max="5636" width="46.42578125" style="54" customWidth="1"/>
    <col min="5637" max="5637" width="11.85546875" style="54" customWidth="1"/>
    <col min="5638" max="5639" width="14.140625" style="54" customWidth="1"/>
    <col min="5640" max="5640" width="14.28515625" style="54" customWidth="1"/>
    <col min="5641" max="5641" width="15.85546875" style="54" customWidth="1"/>
    <col min="5642" max="5643" width="18" style="54" customWidth="1"/>
    <col min="5644" max="5644" width="18.7109375" style="54" customWidth="1"/>
    <col min="5645" max="5645" width="16.140625" style="54" customWidth="1"/>
    <col min="5646" max="5646" width="19.85546875" style="54" customWidth="1"/>
    <col min="5647" max="5889" width="9.140625" style="54"/>
    <col min="5890" max="5890" width="43" style="54" customWidth="1"/>
    <col min="5891" max="5891" width="9.140625" style="54"/>
    <col min="5892" max="5892" width="46.42578125" style="54" customWidth="1"/>
    <col min="5893" max="5893" width="11.85546875" style="54" customWidth="1"/>
    <col min="5894" max="5895" width="14.140625" style="54" customWidth="1"/>
    <col min="5896" max="5896" width="14.28515625" style="54" customWidth="1"/>
    <col min="5897" max="5897" width="15.85546875" style="54" customWidth="1"/>
    <col min="5898" max="5899" width="18" style="54" customWidth="1"/>
    <col min="5900" max="5900" width="18.7109375" style="54" customWidth="1"/>
    <col min="5901" max="5901" width="16.140625" style="54" customWidth="1"/>
    <col min="5902" max="5902" width="19.85546875" style="54" customWidth="1"/>
    <col min="5903" max="6145" width="9.140625" style="54"/>
    <col min="6146" max="6146" width="43" style="54" customWidth="1"/>
    <col min="6147" max="6147" width="9.140625" style="54"/>
    <col min="6148" max="6148" width="46.42578125" style="54" customWidth="1"/>
    <col min="6149" max="6149" width="11.85546875" style="54" customWidth="1"/>
    <col min="6150" max="6151" width="14.140625" style="54" customWidth="1"/>
    <col min="6152" max="6152" width="14.28515625" style="54" customWidth="1"/>
    <col min="6153" max="6153" width="15.85546875" style="54" customWidth="1"/>
    <col min="6154" max="6155" width="18" style="54" customWidth="1"/>
    <col min="6156" max="6156" width="18.7109375" style="54" customWidth="1"/>
    <col min="6157" max="6157" width="16.140625" style="54" customWidth="1"/>
    <col min="6158" max="6158" width="19.85546875" style="54" customWidth="1"/>
    <col min="6159" max="6401" width="9.140625" style="54"/>
    <col min="6402" max="6402" width="43" style="54" customWidth="1"/>
    <col min="6403" max="6403" width="9.140625" style="54"/>
    <col min="6404" max="6404" width="46.42578125" style="54" customWidth="1"/>
    <col min="6405" max="6405" width="11.85546875" style="54" customWidth="1"/>
    <col min="6406" max="6407" width="14.140625" style="54" customWidth="1"/>
    <col min="6408" max="6408" width="14.28515625" style="54" customWidth="1"/>
    <col min="6409" max="6409" width="15.85546875" style="54" customWidth="1"/>
    <col min="6410" max="6411" width="18" style="54" customWidth="1"/>
    <col min="6412" max="6412" width="18.7109375" style="54" customWidth="1"/>
    <col min="6413" max="6413" width="16.140625" style="54" customWidth="1"/>
    <col min="6414" max="6414" width="19.85546875" style="54" customWidth="1"/>
    <col min="6415" max="6657" width="9.140625" style="54"/>
    <col min="6658" max="6658" width="43" style="54" customWidth="1"/>
    <col min="6659" max="6659" width="9.140625" style="54"/>
    <col min="6660" max="6660" width="46.42578125" style="54" customWidth="1"/>
    <col min="6661" max="6661" width="11.85546875" style="54" customWidth="1"/>
    <col min="6662" max="6663" width="14.140625" style="54" customWidth="1"/>
    <col min="6664" max="6664" width="14.28515625" style="54" customWidth="1"/>
    <col min="6665" max="6665" width="15.85546875" style="54" customWidth="1"/>
    <col min="6666" max="6667" width="18" style="54" customWidth="1"/>
    <col min="6668" max="6668" width="18.7109375" style="54" customWidth="1"/>
    <col min="6669" max="6669" width="16.140625" style="54" customWidth="1"/>
    <col min="6670" max="6670" width="19.85546875" style="54" customWidth="1"/>
    <col min="6671" max="6913" width="9.140625" style="54"/>
    <col min="6914" max="6914" width="43" style="54" customWidth="1"/>
    <col min="6915" max="6915" width="9.140625" style="54"/>
    <col min="6916" max="6916" width="46.42578125" style="54" customWidth="1"/>
    <col min="6917" max="6917" width="11.85546875" style="54" customWidth="1"/>
    <col min="6918" max="6919" width="14.140625" style="54" customWidth="1"/>
    <col min="6920" max="6920" width="14.28515625" style="54" customWidth="1"/>
    <col min="6921" max="6921" width="15.85546875" style="54" customWidth="1"/>
    <col min="6922" max="6923" width="18" style="54" customWidth="1"/>
    <col min="6924" max="6924" width="18.7109375" style="54" customWidth="1"/>
    <col min="6925" max="6925" width="16.140625" style="54" customWidth="1"/>
    <col min="6926" max="6926" width="19.85546875" style="54" customWidth="1"/>
    <col min="6927" max="7169" width="9.140625" style="54"/>
    <col min="7170" max="7170" width="43" style="54" customWidth="1"/>
    <col min="7171" max="7171" width="9.140625" style="54"/>
    <col min="7172" max="7172" width="46.42578125" style="54" customWidth="1"/>
    <col min="7173" max="7173" width="11.85546875" style="54" customWidth="1"/>
    <col min="7174" max="7175" width="14.140625" style="54" customWidth="1"/>
    <col min="7176" max="7176" width="14.28515625" style="54" customWidth="1"/>
    <col min="7177" max="7177" width="15.85546875" style="54" customWidth="1"/>
    <col min="7178" max="7179" width="18" style="54" customWidth="1"/>
    <col min="7180" max="7180" width="18.7109375" style="54" customWidth="1"/>
    <col min="7181" max="7181" width="16.140625" style="54" customWidth="1"/>
    <col min="7182" max="7182" width="19.85546875" style="54" customWidth="1"/>
    <col min="7183" max="7425" width="9.140625" style="54"/>
    <col min="7426" max="7426" width="43" style="54" customWidth="1"/>
    <col min="7427" max="7427" width="9.140625" style="54"/>
    <col min="7428" max="7428" width="46.42578125" style="54" customWidth="1"/>
    <col min="7429" max="7429" width="11.85546875" style="54" customWidth="1"/>
    <col min="7430" max="7431" width="14.140625" style="54" customWidth="1"/>
    <col min="7432" max="7432" width="14.28515625" style="54" customWidth="1"/>
    <col min="7433" max="7433" width="15.85546875" style="54" customWidth="1"/>
    <col min="7434" max="7435" width="18" style="54" customWidth="1"/>
    <col min="7436" max="7436" width="18.7109375" style="54" customWidth="1"/>
    <col min="7437" max="7437" width="16.140625" style="54" customWidth="1"/>
    <col min="7438" max="7438" width="19.85546875" style="54" customWidth="1"/>
    <col min="7439" max="7681" width="9.140625" style="54"/>
    <col min="7682" max="7682" width="43" style="54" customWidth="1"/>
    <col min="7683" max="7683" width="9.140625" style="54"/>
    <col min="7684" max="7684" width="46.42578125" style="54" customWidth="1"/>
    <col min="7685" max="7685" width="11.85546875" style="54" customWidth="1"/>
    <col min="7686" max="7687" width="14.140625" style="54" customWidth="1"/>
    <col min="7688" max="7688" width="14.28515625" style="54" customWidth="1"/>
    <col min="7689" max="7689" width="15.85546875" style="54" customWidth="1"/>
    <col min="7690" max="7691" width="18" style="54" customWidth="1"/>
    <col min="7692" max="7692" width="18.7109375" style="54" customWidth="1"/>
    <col min="7693" max="7693" width="16.140625" style="54" customWidth="1"/>
    <col min="7694" max="7694" width="19.85546875" style="54" customWidth="1"/>
    <col min="7695" max="7937" width="9.140625" style="54"/>
    <col min="7938" max="7938" width="43" style="54" customWidth="1"/>
    <col min="7939" max="7939" width="9.140625" style="54"/>
    <col min="7940" max="7940" width="46.42578125" style="54" customWidth="1"/>
    <col min="7941" max="7941" width="11.85546875" style="54" customWidth="1"/>
    <col min="7942" max="7943" width="14.140625" style="54" customWidth="1"/>
    <col min="7944" max="7944" width="14.28515625" style="54" customWidth="1"/>
    <col min="7945" max="7945" width="15.85546875" style="54" customWidth="1"/>
    <col min="7946" max="7947" width="18" style="54" customWidth="1"/>
    <col min="7948" max="7948" width="18.7109375" style="54" customWidth="1"/>
    <col min="7949" max="7949" width="16.140625" style="54" customWidth="1"/>
    <col min="7950" max="7950" width="19.85546875" style="54" customWidth="1"/>
    <col min="7951" max="8193" width="9.140625" style="54"/>
    <col min="8194" max="8194" width="43" style="54" customWidth="1"/>
    <col min="8195" max="8195" width="9.140625" style="54"/>
    <col min="8196" max="8196" width="46.42578125" style="54" customWidth="1"/>
    <col min="8197" max="8197" width="11.85546875" style="54" customWidth="1"/>
    <col min="8198" max="8199" width="14.140625" style="54" customWidth="1"/>
    <col min="8200" max="8200" width="14.28515625" style="54" customWidth="1"/>
    <col min="8201" max="8201" width="15.85546875" style="54" customWidth="1"/>
    <col min="8202" max="8203" width="18" style="54" customWidth="1"/>
    <col min="8204" max="8204" width="18.7109375" style="54" customWidth="1"/>
    <col min="8205" max="8205" width="16.140625" style="54" customWidth="1"/>
    <col min="8206" max="8206" width="19.85546875" style="54" customWidth="1"/>
    <col min="8207" max="8449" width="9.140625" style="54"/>
    <col min="8450" max="8450" width="43" style="54" customWidth="1"/>
    <col min="8451" max="8451" width="9.140625" style="54"/>
    <col min="8452" max="8452" width="46.42578125" style="54" customWidth="1"/>
    <col min="8453" max="8453" width="11.85546875" style="54" customWidth="1"/>
    <col min="8454" max="8455" width="14.140625" style="54" customWidth="1"/>
    <col min="8456" max="8456" width="14.28515625" style="54" customWidth="1"/>
    <col min="8457" max="8457" width="15.85546875" style="54" customWidth="1"/>
    <col min="8458" max="8459" width="18" style="54" customWidth="1"/>
    <col min="8460" max="8460" width="18.7109375" style="54" customWidth="1"/>
    <col min="8461" max="8461" width="16.140625" style="54" customWidth="1"/>
    <col min="8462" max="8462" width="19.85546875" style="54" customWidth="1"/>
    <col min="8463" max="8705" width="9.140625" style="54"/>
    <col min="8706" max="8706" width="43" style="54" customWidth="1"/>
    <col min="8707" max="8707" width="9.140625" style="54"/>
    <col min="8708" max="8708" width="46.42578125" style="54" customWidth="1"/>
    <col min="8709" max="8709" width="11.85546875" style="54" customWidth="1"/>
    <col min="8710" max="8711" width="14.140625" style="54" customWidth="1"/>
    <col min="8712" max="8712" width="14.28515625" style="54" customWidth="1"/>
    <col min="8713" max="8713" width="15.85546875" style="54" customWidth="1"/>
    <col min="8714" max="8715" width="18" style="54" customWidth="1"/>
    <col min="8716" max="8716" width="18.7109375" style="54" customWidth="1"/>
    <col min="8717" max="8717" width="16.140625" style="54" customWidth="1"/>
    <col min="8718" max="8718" width="19.85546875" style="54" customWidth="1"/>
    <col min="8719" max="8961" width="9.140625" style="54"/>
    <col min="8962" max="8962" width="43" style="54" customWidth="1"/>
    <col min="8963" max="8963" width="9.140625" style="54"/>
    <col min="8964" max="8964" width="46.42578125" style="54" customWidth="1"/>
    <col min="8965" max="8965" width="11.85546875" style="54" customWidth="1"/>
    <col min="8966" max="8967" width="14.140625" style="54" customWidth="1"/>
    <col min="8968" max="8968" width="14.28515625" style="54" customWidth="1"/>
    <col min="8969" max="8969" width="15.85546875" style="54" customWidth="1"/>
    <col min="8970" max="8971" width="18" style="54" customWidth="1"/>
    <col min="8972" max="8972" width="18.7109375" style="54" customWidth="1"/>
    <col min="8973" max="8973" width="16.140625" style="54" customWidth="1"/>
    <col min="8974" max="8974" width="19.85546875" style="54" customWidth="1"/>
    <col min="8975" max="9217" width="9.140625" style="54"/>
    <col min="9218" max="9218" width="43" style="54" customWidth="1"/>
    <col min="9219" max="9219" width="9.140625" style="54"/>
    <col min="9220" max="9220" width="46.42578125" style="54" customWidth="1"/>
    <col min="9221" max="9221" width="11.85546875" style="54" customWidth="1"/>
    <col min="9222" max="9223" width="14.140625" style="54" customWidth="1"/>
    <col min="9224" max="9224" width="14.28515625" style="54" customWidth="1"/>
    <col min="9225" max="9225" width="15.85546875" style="54" customWidth="1"/>
    <col min="9226" max="9227" width="18" style="54" customWidth="1"/>
    <col min="9228" max="9228" width="18.7109375" style="54" customWidth="1"/>
    <col min="9229" max="9229" width="16.140625" style="54" customWidth="1"/>
    <col min="9230" max="9230" width="19.85546875" style="54" customWidth="1"/>
    <col min="9231" max="9473" width="9.140625" style="54"/>
    <col min="9474" max="9474" width="43" style="54" customWidth="1"/>
    <col min="9475" max="9475" width="9.140625" style="54"/>
    <col min="9476" max="9476" width="46.42578125" style="54" customWidth="1"/>
    <col min="9477" max="9477" width="11.85546875" style="54" customWidth="1"/>
    <col min="9478" max="9479" width="14.140625" style="54" customWidth="1"/>
    <col min="9480" max="9480" width="14.28515625" style="54" customWidth="1"/>
    <col min="9481" max="9481" width="15.85546875" style="54" customWidth="1"/>
    <col min="9482" max="9483" width="18" style="54" customWidth="1"/>
    <col min="9484" max="9484" width="18.7109375" style="54" customWidth="1"/>
    <col min="9485" max="9485" width="16.140625" style="54" customWidth="1"/>
    <col min="9486" max="9486" width="19.85546875" style="54" customWidth="1"/>
    <col min="9487" max="9729" width="9.140625" style="54"/>
    <col min="9730" max="9730" width="43" style="54" customWidth="1"/>
    <col min="9731" max="9731" width="9.140625" style="54"/>
    <col min="9732" max="9732" width="46.42578125" style="54" customWidth="1"/>
    <col min="9733" max="9733" width="11.85546875" style="54" customWidth="1"/>
    <col min="9734" max="9735" width="14.140625" style="54" customWidth="1"/>
    <col min="9736" max="9736" width="14.28515625" style="54" customWidth="1"/>
    <col min="9737" max="9737" width="15.85546875" style="54" customWidth="1"/>
    <col min="9738" max="9739" width="18" style="54" customWidth="1"/>
    <col min="9740" max="9740" width="18.7109375" style="54" customWidth="1"/>
    <col min="9741" max="9741" width="16.140625" style="54" customWidth="1"/>
    <col min="9742" max="9742" width="19.85546875" style="54" customWidth="1"/>
    <col min="9743" max="9985" width="9.140625" style="54"/>
    <col min="9986" max="9986" width="43" style="54" customWidth="1"/>
    <col min="9987" max="9987" width="9.140625" style="54"/>
    <col min="9988" max="9988" width="46.42578125" style="54" customWidth="1"/>
    <col min="9989" max="9989" width="11.85546875" style="54" customWidth="1"/>
    <col min="9990" max="9991" width="14.140625" style="54" customWidth="1"/>
    <col min="9992" max="9992" width="14.28515625" style="54" customWidth="1"/>
    <col min="9993" max="9993" width="15.85546875" style="54" customWidth="1"/>
    <col min="9994" max="9995" width="18" style="54" customWidth="1"/>
    <col min="9996" max="9996" width="18.7109375" style="54" customWidth="1"/>
    <col min="9997" max="9997" width="16.140625" style="54" customWidth="1"/>
    <col min="9998" max="9998" width="19.85546875" style="54" customWidth="1"/>
    <col min="9999" max="10241" width="9.140625" style="54"/>
    <col min="10242" max="10242" width="43" style="54" customWidth="1"/>
    <col min="10243" max="10243" width="9.140625" style="54"/>
    <col min="10244" max="10244" width="46.42578125" style="54" customWidth="1"/>
    <col min="10245" max="10245" width="11.85546875" style="54" customWidth="1"/>
    <col min="10246" max="10247" width="14.140625" style="54" customWidth="1"/>
    <col min="10248" max="10248" width="14.28515625" style="54" customWidth="1"/>
    <col min="10249" max="10249" width="15.85546875" style="54" customWidth="1"/>
    <col min="10250" max="10251" width="18" style="54" customWidth="1"/>
    <col min="10252" max="10252" width="18.7109375" style="54" customWidth="1"/>
    <col min="10253" max="10253" width="16.140625" style="54" customWidth="1"/>
    <col min="10254" max="10254" width="19.85546875" style="54" customWidth="1"/>
    <col min="10255" max="10497" width="9.140625" style="54"/>
    <col min="10498" max="10498" width="43" style="54" customWidth="1"/>
    <col min="10499" max="10499" width="9.140625" style="54"/>
    <col min="10500" max="10500" width="46.42578125" style="54" customWidth="1"/>
    <col min="10501" max="10501" width="11.85546875" style="54" customWidth="1"/>
    <col min="10502" max="10503" width="14.140625" style="54" customWidth="1"/>
    <col min="10504" max="10504" width="14.28515625" style="54" customWidth="1"/>
    <col min="10505" max="10505" width="15.85546875" style="54" customWidth="1"/>
    <col min="10506" max="10507" width="18" style="54" customWidth="1"/>
    <col min="10508" max="10508" width="18.7109375" style="54" customWidth="1"/>
    <col min="10509" max="10509" width="16.140625" style="54" customWidth="1"/>
    <col min="10510" max="10510" width="19.85546875" style="54" customWidth="1"/>
    <col min="10511" max="10753" width="9.140625" style="54"/>
    <col min="10754" max="10754" width="43" style="54" customWidth="1"/>
    <col min="10755" max="10755" width="9.140625" style="54"/>
    <col min="10756" max="10756" width="46.42578125" style="54" customWidth="1"/>
    <col min="10757" max="10757" width="11.85546875" style="54" customWidth="1"/>
    <col min="10758" max="10759" width="14.140625" style="54" customWidth="1"/>
    <col min="10760" max="10760" width="14.28515625" style="54" customWidth="1"/>
    <col min="10761" max="10761" width="15.85546875" style="54" customWidth="1"/>
    <col min="10762" max="10763" width="18" style="54" customWidth="1"/>
    <col min="10764" max="10764" width="18.7109375" style="54" customWidth="1"/>
    <col min="10765" max="10765" width="16.140625" style="54" customWidth="1"/>
    <col min="10766" max="10766" width="19.85546875" style="54" customWidth="1"/>
    <col min="10767" max="11009" width="9.140625" style="54"/>
    <col min="11010" max="11010" width="43" style="54" customWidth="1"/>
    <col min="11011" max="11011" width="9.140625" style="54"/>
    <col min="11012" max="11012" width="46.42578125" style="54" customWidth="1"/>
    <col min="11013" max="11013" width="11.85546875" style="54" customWidth="1"/>
    <col min="11014" max="11015" width="14.140625" style="54" customWidth="1"/>
    <col min="11016" max="11016" width="14.28515625" style="54" customWidth="1"/>
    <col min="11017" max="11017" width="15.85546875" style="54" customWidth="1"/>
    <col min="11018" max="11019" width="18" style="54" customWidth="1"/>
    <col min="11020" max="11020" width="18.7109375" style="54" customWidth="1"/>
    <col min="11021" max="11021" width="16.140625" style="54" customWidth="1"/>
    <col min="11022" max="11022" width="19.85546875" style="54" customWidth="1"/>
    <col min="11023" max="11265" width="9.140625" style="54"/>
    <col min="11266" max="11266" width="43" style="54" customWidth="1"/>
    <col min="11267" max="11267" width="9.140625" style="54"/>
    <col min="11268" max="11268" width="46.42578125" style="54" customWidth="1"/>
    <col min="11269" max="11269" width="11.85546875" style="54" customWidth="1"/>
    <col min="11270" max="11271" width="14.140625" style="54" customWidth="1"/>
    <col min="11272" max="11272" width="14.28515625" style="54" customWidth="1"/>
    <col min="11273" max="11273" width="15.85546875" style="54" customWidth="1"/>
    <col min="11274" max="11275" width="18" style="54" customWidth="1"/>
    <col min="11276" max="11276" width="18.7109375" style="54" customWidth="1"/>
    <col min="11277" max="11277" width="16.140625" style="54" customWidth="1"/>
    <col min="11278" max="11278" width="19.85546875" style="54" customWidth="1"/>
    <col min="11279" max="11521" width="9.140625" style="54"/>
    <col min="11522" max="11522" width="43" style="54" customWidth="1"/>
    <col min="11523" max="11523" width="9.140625" style="54"/>
    <col min="11524" max="11524" width="46.42578125" style="54" customWidth="1"/>
    <col min="11525" max="11525" width="11.85546875" style="54" customWidth="1"/>
    <col min="11526" max="11527" width="14.140625" style="54" customWidth="1"/>
    <col min="11528" max="11528" width="14.28515625" style="54" customWidth="1"/>
    <col min="11529" max="11529" width="15.85546875" style="54" customWidth="1"/>
    <col min="11530" max="11531" width="18" style="54" customWidth="1"/>
    <col min="11532" max="11532" width="18.7109375" style="54" customWidth="1"/>
    <col min="11533" max="11533" width="16.140625" style="54" customWidth="1"/>
    <col min="11534" max="11534" width="19.85546875" style="54" customWidth="1"/>
    <col min="11535" max="11777" width="9.140625" style="54"/>
    <col min="11778" max="11778" width="43" style="54" customWidth="1"/>
    <col min="11779" max="11779" width="9.140625" style="54"/>
    <col min="11780" max="11780" width="46.42578125" style="54" customWidth="1"/>
    <col min="11781" max="11781" width="11.85546875" style="54" customWidth="1"/>
    <col min="11782" max="11783" width="14.140625" style="54" customWidth="1"/>
    <col min="11784" max="11784" width="14.28515625" style="54" customWidth="1"/>
    <col min="11785" max="11785" width="15.85546875" style="54" customWidth="1"/>
    <col min="11786" max="11787" width="18" style="54" customWidth="1"/>
    <col min="11788" max="11788" width="18.7109375" style="54" customWidth="1"/>
    <col min="11789" max="11789" width="16.140625" style="54" customWidth="1"/>
    <col min="11790" max="11790" width="19.85546875" style="54" customWidth="1"/>
    <col min="11791" max="12033" width="9.140625" style="54"/>
    <col min="12034" max="12034" width="43" style="54" customWidth="1"/>
    <col min="12035" max="12035" width="9.140625" style="54"/>
    <col min="12036" max="12036" width="46.42578125" style="54" customWidth="1"/>
    <col min="12037" max="12037" width="11.85546875" style="54" customWidth="1"/>
    <col min="12038" max="12039" width="14.140625" style="54" customWidth="1"/>
    <col min="12040" max="12040" width="14.28515625" style="54" customWidth="1"/>
    <col min="12041" max="12041" width="15.85546875" style="54" customWidth="1"/>
    <col min="12042" max="12043" width="18" style="54" customWidth="1"/>
    <col min="12044" max="12044" width="18.7109375" style="54" customWidth="1"/>
    <col min="12045" max="12045" width="16.140625" style="54" customWidth="1"/>
    <col min="12046" max="12046" width="19.85546875" style="54" customWidth="1"/>
    <col min="12047" max="12289" width="9.140625" style="54"/>
    <col min="12290" max="12290" width="43" style="54" customWidth="1"/>
    <col min="12291" max="12291" width="9.140625" style="54"/>
    <col min="12292" max="12292" width="46.42578125" style="54" customWidth="1"/>
    <col min="12293" max="12293" width="11.85546875" style="54" customWidth="1"/>
    <col min="12294" max="12295" width="14.140625" style="54" customWidth="1"/>
    <col min="12296" max="12296" width="14.28515625" style="54" customWidth="1"/>
    <col min="12297" max="12297" width="15.85546875" style="54" customWidth="1"/>
    <col min="12298" max="12299" width="18" style="54" customWidth="1"/>
    <col min="12300" max="12300" width="18.7109375" style="54" customWidth="1"/>
    <col min="12301" max="12301" width="16.140625" style="54" customWidth="1"/>
    <col min="12302" max="12302" width="19.85546875" style="54" customWidth="1"/>
    <col min="12303" max="12545" width="9.140625" style="54"/>
    <col min="12546" max="12546" width="43" style="54" customWidth="1"/>
    <col min="12547" max="12547" width="9.140625" style="54"/>
    <col min="12548" max="12548" width="46.42578125" style="54" customWidth="1"/>
    <col min="12549" max="12549" width="11.85546875" style="54" customWidth="1"/>
    <col min="12550" max="12551" width="14.140625" style="54" customWidth="1"/>
    <col min="12552" max="12552" width="14.28515625" style="54" customWidth="1"/>
    <col min="12553" max="12553" width="15.85546875" style="54" customWidth="1"/>
    <col min="12554" max="12555" width="18" style="54" customWidth="1"/>
    <col min="12556" max="12556" width="18.7109375" style="54" customWidth="1"/>
    <col min="12557" max="12557" width="16.140625" style="54" customWidth="1"/>
    <col min="12558" max="12558" width="19.85546875" style="54" customWidth="1"/>
    <col min="12559" max="12801" width="9.140625" style="54"/>
    <col min="12802" max="12802" width="43" style="54" customWidth="1"/>
    <col min="12803" max="12803" width="9.140625" style="54"/>
    <col min="12804" max="12804" width="46.42578125" style="54" customWidth="1"/>
    <col min="12805" max="12805" width="11.85546875" style="54" customWidth="1"/>
    <col min="12806" max="12807" width="14.140625" style="54" customWidth="1"/>
    <col min="12808" max="12808" width="14.28515625" style="54" customWidth="1"/>
    <col min="12809" max="12809" width="15.85546875" style="54" customWidth="1"/>
    <col min="12810" max="12811" width="18" style="54" customWidth="1"/>
    <col min="12812" max="12812" width="18.7109375" style="54" customWidth="1"/>
    <col min="12813" max="12813" width="16.140625" style="54" customWidth="1"/>
    <col min="12814" max="12814" width="19.85546875" style="54" customWidth="1"/>
    <col min="12815" max="13057" width="9.140625" style="54"/>
    <col min="13058" max="13058" width="43" style="54" customWidth="1"/>
    <col min="13059" max="13059" width="9.140625" style="54"/>
    <col min="13060" max="13060" width="46.42578125" style="54" customWidth="1"/>
    <col min="13061" max="13061" width="11.85546875" style="54" customWidth="1"/>
    <col min="13062" max="13063" width="14.140625" style="54" customWidth="1"/>
    <col min="13064" max="13064" width="14.28515625" style="54" customWidth="1"/>
    <col min="13065" max="13065" width="15.85546875" style="54" customWidth="1"/>
    <col min="13066" max="13067" width="18" style="54" customWidth="1"/>
    <col min="13068" max="13068" width="18.7109375" style="54" customWidth="1"/>
    <col min="13069" max="13069" width="16.140625" style="54" customWidth="1"/>
    <col min="13070" max="13070" width="19.85546875" style="54" customWidth="1"/>
    <col min="13071" max="13313" width="9.140625" style="54"/>
    <col min="13314" max="13314" width="43" style="54" customWidth="1"/>
    <col min="13315" max="13315" width="9.140625" style="54"/>
    <col min="13316" max="13316" width="46.42578125" style="54" customWidth="1"/>
    <col min="13317" max="13317" width="11.85546875" style="54" customWidth="1"/>
    <col min="13318" max="13319" width="14.140625" style="54" customWidth="1"/>
    <col min="13320" max="13320" width="14.28515625" style="54" customWidth="1"/>
    <col min="13321" max="13321" width="15.85546875" style="54" customWidth="1"/>
    <col min="13322" max="13323" width="18" style="54" customWidth="1"/>
    <col min="13324" max="13324" width="18.7109375" style="54" customWidth="1"/>
    <col min="13325" max="13325" width="16.140625" style="54" customWidth="1"/>
    <col min="13326" max="13326" width="19.85546875" style="54" customWidth="1"/>
    <col min="13327" max="13569" width="9.140625" style="54"/>
    <col min="13570" max="13570" width="43" style="54" customWidth="1"/>
    <col min="13571" max="13571" width="9.140625" style="54"/>
    <col min="13572" max="13572" width="46.42578125" style="54" customWidth="1"/>
    <col min="13573" max="13573" width="11.85546875" style="54" customWidth="1"/>
    <col min="13574" max="13575" width="14.140625" style="54" customWidth="1"/>
    <col min="13576" max="13576" width="14.28515625" style="54" customWidth="1"/>
    <col min="13577" max="13577" width="15.85546875" style="54" customWidth="1"/>
    <col min="13578" max="13579" width="18" style="54" customWidth="1"/>
    <col min="13580" max="13580" width="18.7109375" style="54" customWidth="1"/>
    <col min="13581" max="13581" width="16.140625" style="54" customWidth="1"/>
    <col min="13582" max="13582" width="19.85546875" style="54" customWidth="1"/>
    <col min="13583" max="13825" width="9.140625" style="54"/>
    <col min="13826" max="13826" width="43" style="54" customWidth="1"/>
    <col min="13827" max="13827" width="9.140625" style="54"/>
    <col min="13828" max="13828" width="46.42578125" style="54" customWidth="1"/>
    <col min="13829" max="13829" width="11.85546875" style="54" customWidth="1"/>
    <col min="13830" max="13831" width="14.140625" style="54" customWidth="1"/>
    <col min="13832" max="13832" width="14.28515625" style="54" customWidth="1"/>
    <col min="13833" max="13833" width="15.85546875" style="54" customWidth="1"/>
    <col min="13834" max="13835" width="18" style="54" customWidth="1"/>
    <col min="13836" max="13836" width="18.7109375" style="54" customWidth="1"/>
    <col min="13837" max="13837" width="16.140625" style="54" customWidth="1"/>
    <col min="13838" max="13838" width="19.85546875" style="54" customWidth="1"/>
    <col min="13839" max="14081" width="9.140625" style="54"/>
    <col min="14082" max="14082" width="43" style="54" customWidth="1"/>
    <col min="14083" max="14083" width="9.140625" style="54"/>
    <col min="14084" max="14084" width="46.42578125" style="54" customWidth="1"/>
    <col min="14085" max="14085" width="11.85546875" style="54" customWidth="1"/>
    <col min="14086" max="14087" width="14.140625" style="54" customWidth="1"/>
    <col min="14088" max="14088" width="14.28515625" style="54" customWidth="1"/>
    <col min="14089" max="14089" width="15.85546875" style="54" customWidth="1"/>
    <col min="14090" max="14091" width="18" style="54" customWidth="1"/>
    <col min="14092" max="14092" width="18.7109375" style="54" customWidth="1"/>
    <col min="14093" max="14093" width="16.140625" style="54" customWidth="1"/>
    <col min="14094" max="14094" width="19.85546875" style="54" customWidth="1"/>
    <col min="14095" max="14337" width="9.140625" style="54"/>
    <col min="14338" max="14338" width="43" style="54" customWidth="1"/>
    <col min="14339" max="14339" width="9.140625" style="54"/>
    <col min="14340" max="14340" width="46.42578125" style="54" customWidth="1"/>
    <col min="14341" max="14341" width="11.85546875" style="54" customWidth="1"/>
    <col min="14342" max="14343" width="14.140625" style="54" customWidth="1"/>
    <col min="14344" max="14344" width="14.28515625" style="54" customWidth="1"/>
    <col min="14345" max="14345" width="15.85546875" style="54" customWidth="1"/>
    <col min="14346" max="14347" width="18" style="54" customWidth="1"/>
    <col min="14348" max="14348" width="18.7109375" style="54" customWidth="1"/>
    <col min="14349" max="14349" width="16.140625" style="54" customWidth="1"/>
    <col min="14350" max="14350" width="19.85546875" style="54" customWidth="1"/>
    <col min="14351" max="14593" width="9.140625" style="54"/>
    <col min="14594" max="14594" width="43" style="54" customWidth="1"/>
    <col min="14595" max="14595" width="9.140625" style="54"/>
    <col min="14596" max="14596" width="46.42578125" style="54" customWidth="1"/>
    <col min="14597" max="14597" width="11.85546875" style="54" customWidth="1"/>
    <col min="14598" max="14599" width="14.140625" style="54" customWidth="1"/>
    <col min="14600" max="14600" width="14.28515625" style="54" customWidth="1"/>
    <col min="14601" max="14601" width="15.85546875" style="54" customWidth="1"/>
    <col min="14602" max="14603" width="18" style="54" customWidth="1"/>
    <col min="14604" max="14604" width="18.7109375" style="54" customWidth="1"/>
    <col min="14605" max="14605" width="16.140625" style="54" customWidth="1"/>
    <col min="14606" max="14606" width="19.85546875" style="54" customWidth="1"/>
    <col min="14607" max="14849" width="9.140625" style="54"/>
    <col min="14850" max="14850" width="43" style="54" customWidth="1"/>
    <col min="14851" max="14851" width="9.140625" style="54"/>
    <col min="14852" max="14852" width="46.42578125" style="54" customWidth="1"/>
    <col min="14853" max="14853" width="11.85546875" style="54" customWidth="1"/>
    <col min="14854" max="14855" width="14.140625" style="54" customWidth="1"/>
    <col min="14856" max="14856" width="14.28515625" style="54" customWidth="1"/>
    <col min="14857" max="14857" width="15.85546875" style="54" customWidth="1"/>
    <col min="14858" max="14859" width="18" style="54" customWidth="1"/>
    <col min="14860" max="14860" width="18.7109375" style="54" customWidth="1"/>
    <col min="14861" max="14861" width="16.140625" style="54" customWidth="1"/>
    <col min="14862" max="14862" width="19.85546875" style="54" customWidth="1"/>
    <col min="14863" max="15105" width="9.140625" style="54"/>
    <col min="15106" max="15106" width="43" style="54" customWidth="1"/>
    <col min="15107" max="15107" width="9.140625" style="54"/>
    <col min="15108" max="15108" width="46.42578125" style="54" customWidth="1"/>
    <col min="15109" max="15109" width="11.85546875" style="54" customWidth="1"/>
    <col min="15110" max="15111" width="14.140625" style="54" customWidth="1"/>
    <col min="15112" max="15112" width="14.28515625" style="54" customWidth="1"/>
    <col min="15113" max="15113" width="15.85546875" style="54" customWidth="1"/>
    <col min="15114" max="15115" width="18" style="54" customWidth="1"/>
    <col min="15116" max="15116" width="18.7109375" style="54" customWidth="1"/>
    <col min="15117" max="15117" width="16.140625" style="54" customWidth="1"/>
    <col min="15118" max="15118" width="19.85546875" style="54" customWidth="1"/>
    <col min="15119" max="15361" width="9.140625" style="54"/>
    <col min="15362" max="15362" width="43" style="54" customWidth="1"/>
    <col min="15363" max="15363" width="9.140625" style="54"/>
    <col min="15364" max="15364" width="46.42578125" style="54" customWidth="1"/>
    <col min="15365" max="15365" width="11.85546875" style="54" customWidth="1"/>
    <col min="15366" max="15367" width="14.140625" style="54" customWidth="1"/>
    <col min="15368" max="15368" width="14.28515625" style="54" customWidth="1"/>
    <col min="15369" max="15369" width="15.85546875" style="54" customWidth="1"/>
    <col min="15370" max="15371" width="18" style="54" customWidth="1"/>
    <col min="15372" max="15372" width="18.7109375" style="54" customWidth="1"/>
    <col min="15373" max="15373" width="16.140625" style="54" customWidth="1"/>
    <col min="15374" max="15374" width="19.85546875" style="54" customWidth="1"/>
    <col min="15375" max="15617" width="9.140625" style="54"/>
    <col min="15618" max="15618" width="43" style="54" customWidth="1"/>
    <col min="15619" max="15619" width="9.140625" style="54"/>
    <col min="15620" max="15620" width="46.42578125" style="54" customWidth="1"/>
    <col min="15621" max="15621" width="11.85546875" style="54" customWidth="1"/>
    <col min="15622" max="15623" width="14.140625" style="54" customWidth="1"/>
    <col min="15624" max="15624" width="14.28515625" style="54" customWidth="1"/>
    <col min="15625" max="15625" width="15.85546875" style="54" customWidth="1"/>
    <col min="15626" max="15627" width="18" style="54" customWidth="1"/>
    <col min="15628" max="15628" width="18.7109375" style="54" customWidth="1"/>
    <col min="15629" max="15629" width="16.140625" style="54" customWidth="1"/>
    <col min="15630" max="15630" width="19.85546875" style="54" customWidth="1"/>
    <col min="15631" max="15873" width="9.140625" style="54"/>
    <col min="15874" max="15874" width="43" style="54" customWidth="1"/>
    <col min="15875" max="15875" width="9.140625" style="54"/>
    <col min="15876" max="15876" width="46.42578125" style="54" customWidth="1"/>
    <col min="15877" max="15877" width="11.85546875" style="54" customWidth="1"/>
    <col min="15878" max="15879" width="14.140625" style="54" customWidth="1"/>
    <col min="15880" max="15880" width="14.28515625" style="54" customWidth="1"/>
    <col min="15881" max="15881" width="15.85546875" style="54" customWidth="1"/>
    <col min="15882" max="15883" width="18" style="54" customWidth="1"/>
    <col min="15884" max="15884" width="18.7109375" style="54" customWidth="1"/>
    <col min="15885" max="15885" width="16.140625" style="54" customWidth="1"/>
    <col min="15886" max="15886" width="19.85546875" style="54" customWidth="1"/>
    <col min="15887" max="16129" width="9.140625" style="54"/>
    <col min="16130" max="16130" width="43" style="54" customWidth="1"/>
    <col min="16131" max="16131" width="9.140625" style="54"/>
    <col min="16132" max="16132" width="46.42578125" style="54" customWidth="1"/>
    <col min="16133" max="16133" width="11.85546875" style="54" customWidth="1"/>
    <col min="16134" max="16135" width="14.140625" style="54" customWidth="1"/>
    <col min="16136" max="16136" width="14.28515625" style="54" customWidth="1"/>
    <col min="16137" max="16137" width="15.85546875" style="54" customWidth="1"/>
    <col min="16138" max="16139" width="18" style="54" customWidth="1"/>
    <col min="16140" max="16140" width="18.7109375" style="54" customWidth="1"/>
    <col min="16141" max="16141" width="16.140625" style="54" customWidth="1"/>
    <col min="16142" max="16142" width="19.85546875" style="54" customWidth="1"/>
    <col min="16143" max="16384" width="9.140625" style="54"/>
  </cols>
  <sheetData>
    <row r="1" spans="1:21" s="53" customFormat="1" ht="15.75" x14ac:dyDescent="0.2">
      <c r="A1" s="218" t="s">
        <v>333</v>
      </c>
      <c r="B1" s="218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</row>
    <row r="2" spans="1:21" s="53" customFormat="1" x14ac:dyDescent="0.2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21" ht="23.25" x14ac:dyDescent="0.2">
      <c r="A3" s="260" t="s">
        <v>334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</row>
    <row r="4" spans="1:21" ht="13.5" thickBo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1" ht="154.5" thickTop="1" thickBot="1" x14ac:dyDescent="0.25">
      <c r="A5" s="108" t="s">
        <v>212</v>
      </c>
      <c r="B5" s="109" t="s">
        <v>213</v>
      </c>
      <c r="C5" s="109" t="s">
        <v>214</v>
      </c>
      <c r="D5" s="109" t="s">
        <v>213</v>
      </c>
      <c r="E5" s="110" t="s">
        <v>215</v>
      </c>
      <c r="F5" s="110" t="s">
        <v>216</v>
      </c>
      <c r="G5" s="109" t="s">
        <v>217</v>
      </c>
      <c r="H5" s="109" t="s">
        <v>218</v>
      </c>
      <c r="I5" s="110" t="s">
        <v>219</v>
      </c>
      <c r="J5" s="110" t="s">
        <v>220</v>
      </c>
      <c r="K5" s="111" t="s">
        <v>221</v>
      </c>
      <c r="L5" s="109" t="s">
        <v>222</v>
      </c>
      <c r="M5" s="109" t="s">
        <v>223</v>
      </c>
    </row>
    <row r="6" spans="1:21" s="116" customFormat="1" ht="17.100000000000001" customHeight="1" thickBot="1" x14ac:dyDescent="0.25">
      <c r="A6" s="112"/>
      <c r="B6" s="113"/>
      <c r="C6" s="113"/>
      <c r="D6" s="113"/>
      <c r="E6" s="114" t="s">
        <v>224</v>
      </c>
      <c r="F6" s="114" t="s">
        <v>225</v>
      </c>
      <c r="G6" s="114" t="s">
        <v>226</v>
      </c>
      <c r="H6" s="114" t="s">
        <v>227</v>
      </c>
      <c r="I6" s="114" t="s">
        <v>228</v>
      </c>
      <c r="J6" s="114" t="s">
        <v>229</v>
      </c>
      <c r="K6" s="114" t="s">
        <v>230</v>
      </c>
      <c r="L6" s="115" t="s">
        <v>231</v>
      </c>
      <c r="M6" s="115" t="s">
        <v>296</v>
      </c>
    </row>
    <row r="7" spans="1:21" ht="13.5" thickTop="1" x14ac:dyDescent="0.2">
      <c r="A7" s="56" t="s">
        <v>232</v>
      </c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9"/>
    </row>
    <row r="8" spans="1:21" ht="25.5" x14ac:dyDescent="0.2">
      <c r="A8" s="223"/>
      <c r="B8" s="61" t="s">
        <v>311</v>
      </c>
      <c r="C8" s="225"/>
      <c r="D8" s="63"/>
      <c r="E8" s="64"/>
      <c r="F8" s="65"/>
      <c r="G8" s="220">
        <v>71402.070000000007</v>
      </c>
      <c r="H8" s="88"/>
      <c r="J8" s="66"/>
      <c r="K8" s="66"/>
      <c r="L8" s="263">
        <v>30253</v>
      </c>
      <c r="M8" s="265"/>
    </row>
    <row r="9" spans="1:21" ht="15" customHeight="1" x14ac:dyDescent="0.2">
      <c r="A9" s="223"/>
      <c r="B9" s="62" t="s">
        <v>302</v>
      </c>
      <c r="C9" s="225"/>
      <c r="D9" s="58"/>
      <c r="E9" s="64"/>
      <c r="F9" s="65"/>
      <c r="G9" s="220">
        <v>2296</v>
      </c>
      <c r="H9" s="88"/>
      <c r="I9" s="117"/>
      <c r="J9" s="66"/>
      <c r="K9" s="66"/>
      <c r="L9" s="263"/>
      <c r="M9" s="265"/>
    </row>
    <row r="10" spans="1:21" ht="15" customHeight="1" x14ac:dyDescent="0.2">
      <c r="A10" s="223"/>
      <c r="B10" s="62" t="s">
        <v>303</v>
      </c>
      <c r="C10" s="225"/>
      <c r="D10" s="58"/>
      <c r="E10" s="64"/>
      <c r="F10" s="65"/>
      <c r="G10" s="220">
        <v>1029</v>
      </c>
      <c r="H10" s="88"/>
      <c r="I10" s="117"/>
      <c r="J10" s="66"/>
      <c r="K10" s="66"/>
      <c r="L10" s="263"/>
      <c r="M10" s="265"/>
    </row>
    <row r="11" spans="1:21" ht="15" customHeight="1" x14ac:dyDescent="0.2">
      <c r="A11" s="227"/>
      <c r="B11" s="90"/>
      <c r="C11" s="228" t="s">
        <v>307</v>
      </c>
      <c r="D11" s="91" t="s">
        <v>306</v>
      </c>
      <c r="E11" s="92"/>
      <c r="F11" s="93"/>
      <c r="G11" s="193"/>
      <c r="H11" s="131">
        <v>47274</v>
      </c>
      <c r="I11" s="131">
        <f>'Modello COVID-19_rev'!N61+'Modello COVID-19_rev'!N70-SUM(I17:I26)</f>
        <v>0</v>
      </c>
      <c r="J11" s="94"/>
      <c r="K11" s="94"/>
      <c r="L11" s="264"/>
      <c r="M11" s="266"/>
    </row>
    <row r="12" spans="1:21" ht="15" customHeight="1" x14ac:dyDescent="0.2">
      <c r="A12" s="223"/>
      <c r="B12" s="62" t="s">
        <v>9</v>
      </c>
      <c r="C12" s="225"/>
      <c r="D12" s="58"/>
      <c r="E12" s="229"/>
      <c r="F12" s="230"/>
      <c r="G12" s="220"/>
      <c r="H12" s="88" t="s">
        <v>336</v>
      </c>
      <c r="I12" s="117"/>
      <c r="J12" s="222"/>
      <c r="K12" s="222"/>
      <c r="L12" s="267">
        <f>SUM(F12:F14)+SUM(G12:G14)-SUM(H12:I14)+SUM(K12:K14)</f>
        <v>0</v>
      </c>
      <c r="M12" s="269">
        <f>SUM(E12:G14)-SUM(H12:I14)-SUM(J12:J14)+SUM(K12:K14)</f>
        <v>0</v>
      </c>
    </row>
    <row r="13" spans="1:21" x14ac:dyDescent="0.2">
      <c r="A13" s="223"/>
      <c r="B13" s="62" t="s">
        <v>304</v>
      </c>
      <c r="C13" s="225"/>
      <c r="D13" s="58"/>
      <c r="E13" s="64"/>
      <c r="F13" s="65"/>
      <c r="G13" s="220"/>
      <c r="H13" s="88"/>
      <c r="I13" s="117"/>
      <c r="J13" s="66"/>
      <c r="K13" s="66"/>
      <c r="L13" s="263"/>
      <c r="M13" s="265"/>
    </row>
    <row r="14" spans="1:21" ht="13.5" thickBot="1" x14ac:dyDescent="0.25">
      <c r="A14" s="223"/>
      <c r="B14" s="67"/>
      <c r="C14" s="225"/>
      <c r="D14" s="58" t="s">
        <v>308</v>
      </c>
      <c r="E14" s="64"/>
      <c r="F14" s="65"/>
      <c r="G14" s="88"/>
      <c r="H14" s="220"/>
      <c r="I14" s="221"/>
      <c r="J14" s="222"/>
      <c r="K14" s="222"/>
      <c r="L14" s="268"/>
      <c r="M14" s="270"/>
    </row>
    <row r="15" spans="1:21" ht="14.25" thickTop="1" thickBot="1" x14ac:dyDescent="0.25">
      <c r="A15" s="257" t="s">
        <v>233</v>
      </c>
      <c r="B15" s="258"/>
      <c r="C15" s="258"/>
      <c r="D15" s="68"/>
      <c r="E15" s="89">
        <f>SUM(E8:E14)</f>
        <v>0</v>
      </c>
      <c r="F15" s="89"/>
      <c r="G15" s="89">
        <f>SUM(G8:G14)</f>
        <v>74727.070000000007</v>
      </c>
      <c r="H15" s="89">
        <f>SUM(H9:H14)</f>
        <v>47274</v>
      </c>
      <c r="I15" s="89">
        <f>SUM(I9:I14)</f>
        <v>0</v>
      </c>
      <c r="J15" s="89">
        <f>SUM(J8:J14)</f>
        <v>0</v>
      </c>
      <c r="K15" s="69"/>
      <c r="L15" s="89">
        <f>SUM(L8:L14)</f>
        <v>30253</v>
      </c>
      <c r="M15" s="89">
        <f>SUM(M8:M14)</f>
        <v>0</v>
      </c>
    </row>
    <row r="16" spans="1:21" ht="13.5" thickTop="1" x14ac:dyDescent="0.2">
      <c r="A16" s="261" t="s">
        <v>234</v>
      </c>
      <c r="B16" s="262"/>
      <c r="C16" s="262"/>
      <c r="D16" s="58"/>
      <c r="E16" s="70"/>
      <c r="F16" s="70"/>
      <c r="G16" s="70"/>
      <c r="H16" s="70"/>
      <c r="I16" s="118"/>
      <c r="J16" s="70"/>
      <c r="K16" s="70"/>
      <c r="L16" s="95"/>
      <c r="M16" s="97"/>
    </row>
    <row r="17" spans="1:13" ht="25.5" x14ac:dyDescent="0.2">
      <c r="A17" s="223"/>
      <c r="B17" s="61" t="s">
        <v>202</v>
      </c>
      <c r="C17" s="225"/>
      <c r="D17" s="61" t="s">
        <v>261</v>
      </c>
      <c r="E17" s="64"/>
      <c r="F17" s="65"/>
      <c r="G17" s="220">
        <v>2909</v>
      </c>
      <c r="H17" s="220">
        <v>3700</v>
      </c>
      <c r="I17" s="221"/>
      <c r="J17" s="66"/>
      <c r="K17" s="66"/>
      <c r="L17" s="95">
        <f>+F17+G17-H17-I17+K17</f>
        <v>-791</v>
      </c>
      <c r="M17" s="96"/>
    </row>
    <row r="18" spans="1:13" ht="25.5" x14ac:dyDescent="0.2">
      <c r="A18" s="223"/>
      <c r="B18" s="61" t="str">
        <f>'Calcolo avanzo fondi COVID-19'!A40</f>
        <v>Solidarietà alimentare (articolo 19-decies, comma 1,  D.L. n. 137/2020)</v>
      </c>
      <c r="C18" s="225"/>
      <c r="D18" s="61" t="s">
        <v>262</v>
      </c>
      <c r="E18" s="64"/>
      <c r="F18" s="65"/>
      <c r="G18" s="220">
        <v>2909</v>
      </c>
      <c r="H18" s="220">
        <v>4650</v>
      </c>
      <c r="I18" s="221"/>
      <c r="J18" s="66"/>
      <c r="K18" s="66"/>
      <c r="L18" s="95">
        <f t="shared" ref="L18:L28" si="0">+F18+G18-H18-I18+K18</f>
        <v>-1741</v>
      </c>
      <c r="M18" s="96">
        <f t="shared" ref="M18:M28" si="1">+E18+G18-H18-I18-J18+K18</f>
        <v>-1741</v>
      </c>
    </row>
    <row r="19" spans="1:13" x14ac:dyDescent="0.2">
      <c r="A19" s="223"/>
      <c r="B19" s="61" t="s">
        <v>255</v>
      </c>
      <c r="C19" s="225"/>
      <c r="D19" s="61" t="s">
        <v>263</v>
      </c>
      <c r="E19" s="64"/>
      <c r="F19" s="65"/>
      <c r="G19" s="220">
        <v>1146</v>
      </c>
      <c r="H19" s="220">
        <v>1414.54</v>
      </c>
      <c r="I19" s="221"/>
      <c r="J19" s="66"/>
      <c r="K19" s="66"/>
      <c r="L19" s="95">
        <f t="shared" si="0"/>
        <v>-268.53999999999996</v>
      </c>
      <c r="M19" s="96">
        <f t="shared" si="1"/>
        <v>-268.53999999999996</v>
      </c>
    </row>
    <row r="20" spans="1:13" x14ac:dyDescent="0.2">
      <c r="A20" s="223"/>
      <c r="B20" s="61" t="s">
        <v>256</v>
      </c>
      <c r="C20" s="225"/>
      <c r="D20" s="61" t="s">
        <v>264</v>
      </c>
      <c r="E20" s="64"/>
      <c r="F20" s="65"/>
      <c r="G20" s="220">
        <v>47</v>
      </c>
      <c r="H20" s="220"/>
      <c r="I20" s="221"/>
      <c r="J20" s="66"/>
      <c r="K20" s="66"/>
      <c r="L20" s="95">
        <f t="shared" si="0"/>
        <v>47</v>
      </c>
      <c r="M20" s="96">
        <f t="shared" si="1"/>
        <v>47</v>
      </c>
    </row>
    <row r="21" spans="1:13" x14ac:dyDescent="0.2">
      <c r="A21" s="223"/>
      <c r="B21" s="61" t="s">
        <v>270</v>
      </c>
      <c r="C21" s="225"/>
      <c r="D21" s="61" t="s">
        <v>265</v>
      </c>
      <c r="E21" s="64"/>
      <c r="F21" s="65"/>
      <c r="G21" s="220"/>
      <c r="H21" s="220"/>
      <c r="I21" s="221"/>
      <c r="J21" s="66"/>
      <c r="K21" s="66"/>
      <c r="L21" s="95">
        <f t="shared" si="0"/>
        <v>0</v>
      </c>
      <c r="M21" s="96">
        <f t="shared" si="1"/>
        <v>0</v>
      </c>
    </row>
    <row r="22" spans="1:13" x14ac:dyDescent="0.2">
      <c r="A22" s="223"/>
      <c r="B22" s="61" t="s">
        <v>257</v>
      </c>
      <c r="C22" s="225"/>
      <c r="D22" s="61" t="s">
        <v>266</v>
      </c>
      <c r="E22" s="64"/>
      <c r="F22" s="65"/>
      <c r="G22" s="220"/>
      <c r="H22" s="220"/>
      <c r="I22" s="221"/>
      <c r="J22" s="66"/>
      <c r="K22" s="66"/>
      <c r="L22" s="95">
        <f t="shared" si="0"/>
        <v>0</v>
      </c>
      <c r="M22" s="96">
        <f t="shared" si="1"/>
        <v>0</v>
      </c>
    </row>
    <row r="23" spans="1:13" ht="25.5" x14ac:dyDescent="0.2">
      <c r="A23" s="223"/>
      <c r="B23" s="61" t="s">
        <v>258</v>
      </c>
      <c r="C23" s="225"/>
      <c r="D23" s="61" t="s">
        <v>267</v>
      </c>
      <c r="E23" s="64"/>
      <c r="F23" s="65"/>
      <c r="G23" s="220">
        <v>895</v>
      </c>
      <c r="H23" s="220">
        <v>4064</v>
      </c>
      <c r="I23" s="221"/>
      <c r="J23" s="66"/>
      <c r="K23" s="66"/>
      <c r="L23" s="95">
        <f t="shared" si="0"/>
        <v>-3169</v>
      </c>
      <c r="M23" s="96">
        <f t="shared" si="1"/>
        <v>-3169</v>
      </c>
    </row>
    <row r="24" spans="1:13" x14ac:dyDescent="0.2">
      <c r="A24" s="223"/>
      <c r="B24" s="61" t="s">
        <v>259</v>
      </c>
      <c r="C24" s="225"/>
      <c r="D24" s="61" t="s">
        <v>268</v>
      </c>
      <c r="E24" s="64"/>
      <c r="F24" s="65"/>
      <c r="G24" s="220"/>
      <c r="H24" s="220"/>
      <c r="I24" s="221"/>
      <c r="J24" s="66"/>
      <c r="K24" s="66"/>
      <c r="L24" s="95">
        <f t="shared" si="0"/>
        <v>0</v>
      </c>
      <c r="M24" s="96">
        <f t="shared" si="1"/>
        <v>0</v>
      </c>
    </row>
    <row r="25" spans="1:13" ht="38.25" x14ac:dyDescent="0.2">
      <c r="A25" s="223"/>
      <c r="B25" s="61" t="s">
        <v>297</v>
      </c>
      <c r="C25" s="225"/>
      <c r="D25" s="61" t="s">
        <v>298</v>
      </c>
      <c r="E25" s="64"/>
      <c r="F25" s="65"/>
      <c r="G25" s="220"/>
      <c r="H25" s="220"/>
      <c r="I25" s="221"/>
      <c r="J25" s="66"/>
      <c r="K25" s="66"/>
      <c r="L25" s="95">
        <f t="shared" si="0"/>
        <v>0</v>
      </c>
      <c r="M25" s="96">
        <f t="shared" si="1"/>
        <v>0</v>
      </c>
    </row>
    <row r="26" spans="1:13" ht="25.5" x14ac:dyDescent="0.2">
      <c r="A26" s="223"/>
      <c r="B26" s="61" t="s">
        <v>260</v>
      </c>
      <c r="C26" s="225"/>
      <c r="D26" s="175" t="s">
        <v>269</v>
      </c>
      <c r="E26" s="64"/>
      <c r="F26" s="65"/>
      <c r="G26" s="220"/>
      <c r="H26" s="220"/>
      <c r="I26" s="221"/>
      <c r="J26" s="66"/>
      <c r="K26" s="66"/>
      <c r="L26" s="95">
        <f t="shared" ref="L26" si="2">+F26+G26-H26-I26+K26</f>
        <v>0</v>
      </c>
      <c r="M26" s="96">
        <f t="shared" ref="M26" si="3">+E26+G26-H26-I26-J26+K26</f>
        <v>0</v>
      </c>
    </row>
    <row r="27" spans="1:13" ht="38.25" x14ac:dyDescent="0.2">
      <c r="A27" s="224"/>
      <c r="B27" s="119" t="s">
        <v>299</v>
      </c>
      <c r="C27" s="226"/>
      <c r="D27" s="61" t="s">
        <v>312</v>
      </c>
      <c r="E27" s="120"/>
      <c r="F27" s="121"/>
      <c r="G27" s="125"/>
      <c r="H27" s="125"/>
      <c r="I27" s="126"/>
      <c r="J27" s="122"/>
      <c r="K27" s="122"/>
      <c r="L27" s="123"/>
      <c r="M27" s="124"/>
    </row>
    <row r="28" spans="1:13" ht="13.5" thickBot="1" x14ac:dyDescent="0.25">
      <c r="A28" s="223"/>
      <c r="B28" s="61"/>
      <c r="C28" s="225"/>
      <c r="D28" s="61"/>
      <c r="E28" s="64"/>
      <c r="F28" s="65"/>
      <c r="G28" s="88"/>
      <c r="H28" s="88"/>
      <c r="I28" s="117"/>
      <c r="J28" s="66"/>
      <c r="K28" s="66"/>
      <c r="L28" s="95">
        <f t="shared" si="0"/>
        <v>0</v>
      </c>
      <c r="M28" s="96">
        <f t="shared" si="1"/>
        <v>0</v>
      </c>
    </row>
    <row r="29" spans="1:13" ht="14.25" thickTop="1" thickBot="1" x14ac:dyDescent="0.25">
      <c r="A29" s="257" t="s">
        <v>235</v>
      </c>
      <c r="B29" s="258"/>
      <c r="C29" s="258"/>
      <c r="D29" s="259"/>
      <c r="E29" s="69">
        <f>SUM(E17:E28)</f>
        <v>0</v>
      </c>
      <c r="F29" s="69"/>
      <c r="G29" s="89">
        <f>SUM(G17:G28)</f>
        <v>7906</v>
      </c>
      <c r="H29" s="89">
        <f>SUM(H17:H28)</f>
        <v>13828.54</v>
      </c>
      <c r="I29" s="89">
        <f>SUM(I17:I28)</f>
        <v>0</v>
      </c>
      <c r="J29" s="69">
        <f>SUM(J17:J28)</f>
        <v>0</v>
      </c>
      <c r="K29" s="69"/>
      <c r="L29" s="89"/>
      <c r="M29" s="89">
        <f>SUM(M17:M28)</f>
        <v>-5131.54</v>
      </c>
    </row>
    <row r="30" spans="1:13" ht="13.5" thickTop="1" x14ac:dyDescent="0.2">
      <c r="A30" s="261" t="s">
        <v>236</v>
      </c>
      <c r="B30" s="262"/>
      <c r="C30" s="262"/>
      <c r="D30" s="58"/>
      <c r="E30" s="118"/>
      <c r="F30" s="118"/>
      <c r="G30" s="118"/>
      <c r="H30" s="118"/>
      <c r="I30" s="118"/>
      <c r="J30" s="118"/>
      <c r="K30" s="118"/>
      <c r="L30" s="95"/>
      <c r="M30" s="97"/>
    </row>
    <row r="31" spans="1:13" x14ac:dyDescent="0.2">
      <c r="A31" s="60"/>
      <c r="B31" s="62"/>
      <c r="C31" s="62"/>
      <c r="D31" s="58"/>
      <c r="E31" s="173"/>
      <c r="F31" s="174"/>
      <c r="G31" s="174"/>
      <c r="H31" s="174"/>
      <c r="I31" s="118"/>
      <c r="J31" s="95"/>
      <c r="K31" s="95"/>
      <c r="L31" s="95">
        <f>+F31+G31-H31-I31+K31</f>
        <v>0</v>
      </c>
      <c r="M31" s="96">
        <f>+E31+G31-H31-I31-J31+K31</f>
        <v>0</v>
      </c>
    </row>
    <row r="32" spans="1:13" x14ac:dyDescent="0.2">
      <c r="A32" s="60"/>
      <c r="B32" s="62"/>
      <c r="C32" s="62"/>
      <c r="D32" s="58"/>
      <c r="E32" s="173"/>
      <c r="F32" s="174"/>
      <c r="G32" s="174"/>
      <c r="H32" s="174"/>
      <c r="I32" s="118"/>
      <c r="J32" s="95"/>
      <c r="K32" s="95"/>
      <c r="L32" s="95">
        <f>+F32+G32-H32-I32+K32</f>
        <v>0</v>
      </c>
      <c r="M32" s="96">
        <f>+E32+G32-H32-I32-J32+K32</f>
        <v>0</v>
      </c>
    </row>
    <row r="33" spans="1:13" x14ac:dyDescent="0.2">
      <c r="A33" s="60"/>
      <c r="B33" s="62"/>
      <c r="C33" s="62"/>
      <c r="D33" s="58"/>
      <c r="E33" s="173"/>
      <c r="F33" s="174"/>
      <c r="G33" s="174"/>
      <c r="H33" s="174"/>
      <c r="I33" s="118"/>
      <c r="J33" s="95"/>
      <c r="K33" s="95"/>
      <c r="L33" s="95">
        <f>+F33+G33-H33-I33+K33</f>
        <v>0</v>
      </c>
      <c r="M33" s="96">
        <f>+E33+G33-H33-I33-J33+K33</f>
        <v>0</v>
      </c>
    </row>
    <row r="34" spans="1:13" ht="13.5" thickBot="1" x14ac:dyDescent="0.25">
      <c r="A34" s="60"/>
      <c r="B34" s="67"/>
      <c r="C34" s="62"/>
      <c r="D34" s="58"/>
      <c r="E34" s="173"/>
      <c r="F34" s="174"/>
      <c r="G34" s="174"/>
      <c r="H34" s="174"/>
      <c r="I34" s="118"/>
      <c r="J34" s="95"/>
      <c r="K34" s="95"/>
      <c r="L34" s="95">
        <f>+F34+G34-H34-I34+K34</f>
        <v>0</v>
      </c>
      <c r="M34" s="96">
        <f>+E34+G34-H34-I34-J34+K34</f>
        <v>0</v>
      </c>
    </row>
    <row r="35" spans="1:13" ht="14.25" thickTop="1" thickBot="1" x14ac:dyDescent="0.25">
      <c r="A35" s="257" t="s">
        <v>237</v>
      </c>
      <c r="B35" s="258"/>
      <c r="C35" s="258"/>
      <c r="D35" s="259"/>
      <c r="E35" s="89">
        <f>SUM(E31:E34)</f>
        <v>0</v>
      </c>
      <c r="F35" s="89"/>
      <c r="G35" s="89">
        <f>SUM(G31:G34)</f>
        <v>0</v>
      </c>
      <c r="H35" s="89">
        <f>SUM(H31:H34)</f>
        <v>0</v>
      </c>
      <c r="I35" s="89">
        <f>SUM(I31:I34)</f>
        <v>0</v>
      </c>
      <c r="J35" s="89">
        <f>SUM(J31:J34)</f>
        <v>0</v>
      </c>
      <c r="K35" s="89"/>
      <c r="L35" s="89">
        <f>SUM(L31:L34)</f>
        <v>0</v>
      </c>
      <c r="M35" s="89">
        <f>SUM(M31:M34)</f>
        <v>0</v>
      </c>
    </row>
    <row r="36" spans="1:13" ht="13.5" thickTop="1" x14ac:dyDescent="0.2">
      <c r="A36" s="261" t="s">
        <v>238</v>
      </c>
      <c r="B36" s="262"/>
      <c r="C36" s="262"/>
      <c r="D36" s="58"/>
      <c r="E36" s="118"/>
      <c r="F36" s="118"/>
      <c r="G36" s="118"/>
      <c r="H36" s="118"/>
      <c r="I36" s="118"/>
      <c r="J36" s="118"/>
      <c r="K36" s="118"/>
      <c r="L36" s="95"/>
      <c r="M36" s="97"/>
    </row>
    <row r="37" spans="1:13" x14ac:dyDescent="0.2">
      <c r="A37" s="60"/>
      <c r="B37" s="62"/>
      <c r="C37" s="62"/>
      <c r="D37" s="58"/>
      <c r="E37" s="173"/>
      <c r="F37" s="174"/>
      <c r="G37" s="174"/>
      <c r="H37" s="174"/>
      <c r="I37" s="118"/>
      <c r="J37" s="95"/>
      <c r="K37" s="95"/>
      <c r="L37" s="95">
        <f>+F37+G37-H37-I37+K37</f>
        <v>0</v>
      </c>
      <c r="M37" s="96">
        <f>+E37+G37-H37-I37-J37+K37</f>
        <v>0</v>
      </c>
    </row>
    <row r="38" spans="1:13" x14ac:dyDescent="0.2">
      <c r="A38" s="60"/>
      <c r="B38" s="62"/>
      <c r="C38" s="62"/>
      <c r="D38" s="58"/>
      <c r="E38" s="173"/>
      <c r="F38" s="174"/>
      <c r="G38" s="174"/>
      <c r="H38" s="174"/>
      <c r="I38" s="118"/>
      <c r="J38" s="95"/>
      <c r="K38" s="95"/>
      <c r="L38" s="95">
        <f>+F38+G38-H38-I38+K38</f>
        <v>0</v>
      </c>
      <c r="M38" s="96">
        <f>+E38+G38-H38-I38-J38+K38</f>
        <v>0</v>
      </c>
    </row>
    <row r="39" spans="1:13" x14ac:dyDescent="0.2">
      <c r="A39" s="60"/>
      <c r="B39" s="62"/>
      <c r="C39" s="62"/>
      <c r="D39" s="58"/>
      <c r="E39" s="173"/>
      <c r="F39" s="174"/>
      <c r="G39" s="174"/>
      <c r="H39" s="174"/>
      <c r="I39" s="118"/>
      <c r="J39" s="95"/>
      <c r="K39" s="95"/>
      <c r="L39" s="95">
        <f>+F39+G39-H39-I39+K39</f>
        <v>0</v>
      </c>
      <c r="M39" s="96">
        <f>+E39+G39-H39-I39-J39+K39</f>
        <v>0</v>
      </c>
    </row>
    <row r="40" spans="1:13" ht="13.5" thickBot="1" x14ac:dyDescent="0.25">
      <c r="A40" s="60"/>
      <c r="B40" s="67"/>
      <c r="C40" s="62"/>
      <c r="D40" s="58"/>
      <c r="E40" s="173"/>
      <c r="F40" s="174"/>
      <c r="G40" s="174"/>
      <c r="H40" s="174"/>
      <c r="I40" s="118"/>
      <c r="J40" s="95"/>
      <c r="K40" s="95"/>
      <c r="L40" s="95">
        <f>+F40+G40-H40-I40+K40</f>
        <v>0</v>
      </c>
      <c r="M40" s="96">
        <f>+E40+G40-H40-I40-J40+K40</f>
        <v>0</v>
      </c>
    </row>
    <row r="41" spans="1:13" ht="14.25" thickTop="1" thickBot="1" x14ac:dyDescent="0.25">
      <c r="A41" s="257" t="s">
        <v>239</v>
      </c>
      <c r="B41" s="258"/>
      <c r="C41" s="258"/>
      <c r="D41" s="259"/>
      <c r="E41" s="89">
        <f>SUM(E37:E40)</f>
        <v>0</v>
      </c>
      <c r="F41" s="89"/>
      <c r="G41" s="89">
        <f>SUM(G37:G40)</f>
        <v>0</v>
      </c>
      <c r="H41" s="89">
        <f>SUM(H37:H40)</f>
        <v>0</v>
      </c>
      <c r="I41" s="89">
        <f>SUM(I37:I40)</f>
        <v>0</v>
      </c>
      <c r="J41" s="89">
        <f>SUM(J37:J40)</f>
        <v>0</v>
      </c>
      <c r="K41" s="89"/>
      <c r="L41" s="89">
        <f>SUM(L37:L40)</f>
        <v>0</v>
      </c>
      <c r="M41" s="89">
        <f>SUM(M37:M40)</f>
        <v>0</v>
      </c>
    </row>
    <row r="42" spans="1:13" ht="13.5" thickTop="1" x14ac:dyDescent="0.2">
      <c r="A42" s="261" t="s">
        <v>240</v>
      </c>
      <c r="B42" s="262"/>
      <c r="C42" s="58"/>
      <c r="D42" s="58"/>
      <c r="E42" s="118"/>
      <c r="F42" s="118"/>
      <c r="G42" s="118"/>
      <c r="H42" s="118"/>
      <c r="I42" s="118"/>
      <c r="J42" s="118"/>
      <c r="K42" s="118"/>
      <c r="L42" s="95"/>
      <c r="M42" s="97"/>
    </row>
    <row r="43" spans="1:13" x14ac:dyDescent="0.2">
      <c r="A43" s="60"/>
      <c r="B43" s="62"/>
      <c r="C43" s="62"/>
      <c r="D43" s="58"/>
      <c r="E43" s="173"/>
      <c r="F43" s="174"/>
      <c r="G43" s="174"/>
      <c r="H43" s="174"/>
      <c r="I43" s="118"/>
      <c r="J43" s="95"/>
      <c r="K43" s="95"/>
      <c r="L43" s="95">
        <f>+F43+G43-H43-I43+K43</f>
        <v>0</v>
      </c>
      <c r="M43" s="96">
        <f>+E43+G43-H43-I43-J43+K43</f>
        <v>0</v>
      </c>
    </row>
    <row r="44" spans="1:13" x14ac:dyDescent="0.2">
      <c r="A44" s="60"/>
      <c r="B44" s="62"/>
      <c r="C44" s="62"/>
      <c r="D44" s="58"/>
      <c r="E44" s="173"/>
      <c r="F44" s="174"/>
      <c r="G44" s="174"/>
      <c r="H44" s="174"/>
      <c r="I44" s="118"/>
      <c r="J44" s="95"/>
      <c r="K44" s="95"/>
      <c r="L44" s="95">
        <f>+F44+G44-H44-I44+K44</f>
        <v>0</v>
      </c>
      <c r="M44" s="96">
        <f>+E44+G44-H44-I44-J44+K44</f>
        <v>0</v>
      </c>
    </row>
    <row r="45" spans="1:13" x14ac:dyDescent="0.2">
      <c r="A45" s="60"/>
      <c r="B45" s="62"/>
      <c r="C45" s="62"/>
      <c r="D45" s="58"/>
      <c r="E45" s="173"/>
      <c r="F45" s="174"/>
      <c r="G45" s="174"/>
      <c r="H45" s="174"/>
      <c r="I45" s="118"/>
      <c r="J45" s="95"/>
      <c r="K45" s="95"/>
      <c r="L45" s="95">
        <f>+F45+G45-H45-I45+K45</f>
        <v>0</v>
      </c>
      <c r="M45" s="96">
        <f>+E45+G45-H45-I45-J45+K45</f>
        <v>0</v>
      </c>
    </row>
    <row r="46" spans="1:13" ht="13.5" thickBot="1" x14ac:dyDescent="0.25">
      <c r="A46" s="60"/>
      <c r="B46" s="67"/>
      <c r="C46" s="62"/>
      <c r="D46" s="58"/>
      <c r="E46" s="173"/>
      <c r="F46" s="174"/>
      <c r="G46" s="174"/>
      <c r="H46" s="174"/>
      <c r="I46" s="118"/>
      <c r="J46" s="95"/>
      <c r="K46" s="95"/>
      <c r="L46" s="95">
        <f>+F46+G46-H46-I46+K46</f>
        <v>0</v>
      </c>
      <c r="M46" s="96">
        <f>+E46+G46-H46-I46-J46+K46</f>
        <v>0</v>
      </c>
    </row>
    <row r="47" spans="1:13" ht="14.25" thickTop="1" thickBot="1" x14ac:dyDescent="0.25">
      <c r="A47" s="257" t="s">
        <v>241</v>
      </c>
      <c r="B47" s="258"/>
      <c r="C47" s="71"/>
      <c r="D47" s="68"/>
      <c r="E47" s="89">
        <f>SUM(E43:E46)</f>
        <v>0</v>
      </c>
      <c r="F47" s="89"/>
      <c r="G47" s="89">
        <f>SUM(G43:G46)</f>
        <v>0</v>
      </c>
      <c r="H47" s="89">
        <f>SUM(H43:H46)</f>
        <v>0</v>
      </c>
      <c r="I47" s="89">
        <f>SUM(I43:I46)</f>
        <v>0</v>
      </c>
      <c r="J47" s="89">
        <f>SUM(J43:J46)</f>
        <v>0</v>
      </c>
      <c r="K47" s="89"/>
      <c r="L47" s="89">
        <f>SUM(L43:L46)</f>
        <v>0</v>
      </c>
      <c r="M47" s="89">
        <f>SUM(M43:M46)</f>
        <v>0</v>
      </c>
    </row>
    <row r="48" spans="1:13" ht="16.5" thickTop="1" thickBot="1" x14ac:dyDescent="0.25">
      <c r="A48" s="257" t="s">
        <v>295</v>
      </c>
      <c r="B48" s="258"/>
      <c r="C48" s="258"/>
      <c r="D48" s="259"/>
      <c r="E48" s="98">
        <f t="shared" ref="E48:J48" si="4">+E47+E41+E35+E29+E15</f>
        <v>0</v>
      </c>
      <c r="F48" s="98">
        <f t="shared" si="4"/>
        <v>0</v>
      </c>
      <c r="G48" s="98">
        <f t="shared" si="4"/>
        <v>82633.070000000007</v>
      </c>
      <c r="H48" s="98">
        <f t="shared" si="4"/>
        <v>61102.54</v>
      </c>
      <c r="I48" s="98">
        <f t="shared" si="4"/>
        <v>0</v>
      </c>
      <c r="J48" s="98">
        <f t="shared" si="4"/>
        <v>0</v>
      </c>
      <c r="K48" s="98"/>
      <c r="L48" s="98">
        <f>+L47+L41+L4+L29+L15</f>
        <v>30253</v>
      </c>
      <c r="M48" s="98">
        <f>+M47+M41+M35+M29+M15</f>
        <v>-5131.54</v>
      </c>
    </row>
    <row r="49" spans="1:13" ht="14.25" thickTop="1" thickBot="1" x14ac:dyDescent="0.25">
      <c r="A49" s="72"/>
      <c r="B49" s="72"/>
      <c r="C49" s="72"/>
      <c r="D49" s="72"/>
      <c r="E49" s="73"/>
      <c r="F49" s="73"/>
      <c r="G49" s="74"/>
      <c r="H49" s="73"/>
      <c r="I49" s="73"/>
      <c r="J49" s="73"/>
      <c r="K49" s="73"/>
      <c r="L49" s="99"/>
      <c r="M49" s="99"/>
    </row>
    <row r="50" spans="1:13" ht="13.5" thickTop="1" x14ac:dyDescent="0.2">
      <c r="E50" s="75"/>
      <c r="F50" s="58"/>
      <c r="G50" s="76" t="s">
        <v>242</v>
      </c>
      <c r="H50" s="77"/>
      <c r="I50" s="78"/>
      <c r="J50" s="78"/>
      <c r="K50" s="79"/>
      <c r="L50" s="100">
        <v>30253</v>
      </c>
      <c r="M50" s="101"/>
    </row>
    <row r="51" spans="1:13" x14ac:dyDescent="0.2">
      <c r="E51" s="75"/>
      <c r="F51" s="58"/>
      <c r="G51" s="80" t="s">
        <v>243</v>
      </c>
      <c r="H51" s="81"/>
      <c r="I51" s="81"/>
      <c r="J51" s="81"/>
      <c r="K51" s="82"/>
      <c r="L51" s="102"/>
      <c r="M51" s="103"/>
    </row>
    <row r="52" spans="1:13" x14ac:dyDescent="0.2">
      <c r="E52" s="75"/>
      <c r="F52" s="58"/>
      <c r="G52" s="80" t="s">
        <v>244</v>
      </c>
      <c r="H52" s="81"/>
      <c r="I52" s="81"/>
      <c r="J52" s="81"/>
      <c r="K52" s="82"/>
      <c r="L52" s="102"/>
      <c r="M52" s="103"/>
    </row>
    <row r="53" spans="1:13" x14ac:dyDescent="0.2">
      <c r="E53" s="75"/>
      <c r="F53" s="58"/>
      <c r="G53" s="248" t="s">
        <v>245</v>
      </c>
      <c r="H53" s="249"/>
      <c r="I53" s="249"/>
      <c r="J53" s="249"/>
      <c r="K53" s="250"/>
      <c r="L53" s="102"/>
      <c r="M53" s="103"/>
    </row>
    <row r="54" spans="1:13" ht="13.5" thickBot="1" x14ac:dyDescent="0.25">
      <c r="E54" s="75"/>
      <c r="F54" s="58"/>
      <c r="G54" s="83" t="s">
        <v>246</v>
      </c>
      <c r="H54" s="84"/>
      <c r="I54" s="84"/>
      <c r="J54" s="84"/>
      <c r="K54" s="85"/>
      <c r="L54" s="104"/>
      <c r="M54" s="105"/>
    </row>
    <row r="55" spans="1:13" ht="14.25" thickTop="1" thickBot="1" x14ac:dyDescent="0.25">
      <c r="E55" s="75"/>
      <c r="F55" s="58"/>
      <c r="G55" s="245" t="s">
        <v>247</v>
      </c>
      <c r="H55" s="246"/>
      <c r="I55" s="246"/>
      <c r="J55" s="246"/>
      <c r="K55" s="247"/>
      <c r="L55" s="106"/>
      <c r="M55" s="107">
        <f>SUM(M50:M54)</f>
        <v>0</v>
      </c>
    </row>
    <row r="56" spans="1:13" ht="13.5" thickTop="1" x14ac:dyDescent="0.2">
      <c r="E56" s="75"/>
      <c r="F56" s="58"/>
      <c r="G56" s="251" t="s">
        <v>248</v>
      </c>
      <c r="H56" s="252"/>
      <c r="I56" s="252"/>
      <c r="J56" s="252"/>
      <c r="K56" s="253"/>
      <c r="L56" s="100">
        <f>+L15-L50</f>
        <v>0</v>
      </c>
      <c r="M56" s="101">
        <f>+M15-M50</f>
        <v>0</v>
      </c>
    </row>
    <row r="57" spans="1:13" x14ac:dyDescent="0.2">
      <c r="E57" s="75"/>
      <c r="F57" s="58"/>
      <c r="G57" s="254" t="s">
        <v>249</v>
      </c>
      <c r="H57" s="255"/>
      <c r="I57" s="255"/>
      <c r="J57" s="255"/>
      <c r="K57" s="256"/>
      <c r="L57" s="102">
        <f>+L29-L51</f>
        <v>0</v>
      </c>
      <c r="M57" s="103">
        <f>+M29-M51</f>
        <v>-5131.54</v>
      </c>
    </row>
    <row r="58" spans="1:13" x14ac:dyDescent="0.2">
      <c r="E58" s="75"/>
      <c r="F58" s="58"/>
      <c r="G58" s="254" t="s">
        <v>250</v>
      </c>
      <c r="H58" s="255"/>
      <c r="I58" s="255"/>
      <c r="J58" s="255"/>
      <c r="K58" s="256"/>
      <c r="L58" s="102">
        <f>+L35-L52</f>
        <v>0</v>
      </c>
      <c r="M58" s="103">
        <f>+M35-M52</f>
        <v>0</v>
      </c>
    </row>
    <row r="59" spans="1:13" x14ac:dyDescent="0.2">
      <c r="E59" s="75"/>
      <c r="F59" s="58"/>
      <c r="G59" s="254" t="s">
        <v>251</v>
      </c>
      <c r="H59" s="255"/>
      <c r="I59" s="255"/>
      <c r="J59" s="255"/>
      <c r="K59" s="256"/>
      <c r="L59" s="102">
        <f>+L41-L53</f>
        <v>0</v>
      </c>
      <c r="M59" s="103">
        <f>+M41-M53</f>
        <v>0</v>
      </c>
    </row>
    <row r="60" spans="1:13" ht="13.5" thickBot="1" x14ac:dyDescent="0.25">
      <c r="E60" s="75"/>
      <c r="F60" s="58"/>
      <c r="G60" s="242" t="s">
        <v>252</v>
      </c>
      <c r="H60" s="243"/>
      <c r="I60" s="243"/>
      <c r="J60" s="243"/>
      <c r="K60" s="244"/>
      <c r="L60" s="104">
        <f>+L47-L54</f>
        <v>0</v>
      </c>
      <c r="M60" s="105">
        <f>+M47-M54</f>
        <v>0</v>
      </c>
    </row>
    <row r="61" spans="1:13" ht="14.25" thickTop="1" thickBot="1" x14ac:dyDescent="0.25">
      <c r="G61" s="245" t="s">
        <v>253</v>
      </c>
      <c r="H61" s="246"/>
      <c r="I61" s="246"/>
      <c r="J61" s="246"/>
      <c r="K61" s="247"/>
      <c r="L61" s="106">
        <f>SUM(L56:L60)</f>
        <v>0</v>
      </c>
      <c r="M61" s="107">
        <f>SUM(M56:M60)</f>
        <v>-5131.54</v>
      </c>
    </row>
    <row r="62" spans="1:13" ht="13.5" thickTop="1" x14ac:dyDescent="0.2">
      <c r="A62" s="86" t="s">
        <v>254</v>
      </c>
      <c r="B62" s="87"/>
      <c r="C62" s="87"/>
      <c r="D62" s="87"/>
    </row>
  </sheetData>
  <mergeCells count="23">
    <mergeCell ref="A48:D48"/>
    <mergeCell ref="A3:M3"/>
    <mergeCell ref="A15:C15"/>
    <mergeCell ref="A16:C16"/>
    <mergeCell ref="A29:D29"/>
    <mergeCell ref="A30:C30"/>
    <mergeCell ref="A35:D35"/>
    <mergeCell ref="A36:C36"/>
    <mergeCell ref="A41:D41"/>
    <mergeCell ref="A42:B42"/>
    <mergeCell ref="A47:B47"/>
    <mergeCell ref="L8:L11"/>
    <mergeCell ref="M8:M11"/>
    <mergeCell ref="L12:L14"/>
    <mergeCell ref="M12:M14"/>
    <mergeCell ref="G60:K60"/>
    <mergeCell ref="G61:K61"/>
    <mergeCell ref="G53:K53"/>
    <mergeCell ref="G55:K55"/>
    <mergeCell ref="G56:K56"/>
    <mergeCell ref="G57:K57"/>
    <mergeCell ref="G58:K58"/>
    <mergeCell ref="G59:K59"/>
  </mergeCells>
  <pageMargins left="0.7" right="0.7" top="0.75" bottom="0.75" header="0.3" footer="0.3"/>
  <pageSetup paperSize="9" scale="48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2"/>
  <sheetViews>
    <sheetView showGridLines="0" topLeftCell="A58" zoomScale="68" zoomScaleNormal="90" workbookViewId="0">
      <selection activeCell="N74" sqref="N74"/>
    </sheetView>
  </sheetViews>
  <sheetFormatPr defaultColWidth="9.140625" defaultRowHeight="15.75" x14ac:dyDescent="0.25"/>
  <cols>
    <col min="1" max="1" width="14.85546875" style="136" customWidth="1"/>
    <col min="2" max="2" width="16" style="170" customWidth="1"/>
    <col min="3" max="3" width="17.85546875" style="170" customWidth="1"/>
    <col min="4" max="4" width="64.140625" style="136" customWidth="1"/>
    <col min="5" max="8" width="16.7109375" style="171" customWidth="1"/>
    <col min="9" max="12" width="16.7109375" style="172" customWidth="1"/>
    <col min="13" max="13" width="18.28515625" style="172" customWidth="1"/>
    <col min="14" max="14" width="20.28515625" style="172" bestFit="1" customWidth="1"/>
    <col min="15" max="15" width="16.140625" style="135" customWidth="1"/>
    <col min="16" max="16384" width="9.140625" style="136"/>
  </cols>
  <sheetData>
    <row r="1" spans="1:15" ht="53.25" customHeight="1" x14ac:dyDescent="0.25">
      <c r="A1" s="284" t="s">
        <v>332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5" ht="51.75" customHeight="1" x14ac:dyDescent="0.25">
      <c r="A2" s="137"/>
      <c r="B2" s="138"/>
      <c r="C2" s="138"/>
      <c r="D2" s="135"/>
      <c r="E2" s="139"/>
      <c r="F2" s="139"/>
      <c r="G2" s="139"/>
      <c r="H2" s="139"/>
      <c r="I2" s="140"/>
      <c r="J2" s="140"/>
      <c r="K2" s="140"/>
      <c r="L2" s="140"/>
      <c r="M2" s="285" t="s">
        <v>95</v>
      </c>
      <c r="N2" s="286"/>
    </row>
    <row r="3" spans="1:15" ht="36" customHeight="1" x14ac:dyDescent="0.25">
      <c r="A3" s="287" t="s">
        <v>83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9"/>
    </row>
    <row r="4" spans="1:15" s="142" customFormat="1" ht="117" customHeight="1" x14ac:dyDescent="0.25">
      <c r="A4" s="182" t="s">
        <v>67</v>
      </c>
      <c r="B4" s="178" t="s">
        <v>30</v>
      </c>
      <c r="C4" s="238" t="s">
        <v>94</v>
      </c>
      <c r="D4" s="178" t="s">
        <v>90</v>
      </c>
      <c r="E4" s="239" t="s">
        <v>75</v>
      </c>
      <c r="F4" s="241" t="s">
        <v>141</v>
      </c>
      <c r="G4" s="239" t="s">
        <v>76</v>
      </c>
      <c r="H4" s="239" t="s">
        <v>142</v>
      </c>
      <c r="I4" s="239" t="s">
        <v>123</v>
      </c>
      <c r="J4" s="239" t="s">
        <v>93</v>
      </c>
      <c r="K4" s="239" t="s">
        <v>96</v>
      </c>
      <c r="L4" s="239" t="s">
        <v>102</v>
      </c>
      <c r="M4" s="239" t="s">
        <v>103</v>
      </c>
      <c r="N4" s="240" t="s">
        <v>97</v>
      </c>
      <c r="O4" s="134"/>
    </row>
    <row r="5" spans="1:15" s="142" customFormat="1" ht="30" customHeight="1" x14ac:dyDescent="0.25">
      <c r="A5" s="177"/>
      <c r="B5" s="178" t="s">
        <v>31</v>
      </c>
      <c r="C5" s="178"/>
      <c r="D5" s="179" t="s">
        <v>32</v>
      </c>
      <c r="E5" s="180"/>
      <c r="F5" s="180"/>
      <c r="G5" s="180"/>
      <c r="H5" s="180"/>
      <c r="I5" s="180"/>
      <c r="J5" s="180"/>
      <c r="K5" s="180"/>
      <c r="L5" s="180"/>
      <c r="M5" s="180"/>
      <c r="N5" s="181">
        <f>SUM(N6:N19)</f>
        <v>-11755</v>
      </c>
      <c r="O5" s="134"/>
    </row>
    <row r="6" spans="1:15" s="142" customFormat="1" ht="30" customHeight="1" x14ac:dyDescent="0.25">
      <c r="A6" s="144" t="s">
        <v>68</v>
      </c>
      <c r="B6" s="145" t="s">
        <v>66</v>
      </c>
      <c r="C6" s="146"/>
      <c r="D6" s="147" t="s">
        <v>129</v>
      </c>
      <c r="E6" s="194">
        <v>97714</v>
      </c>
      <c r="F6" s="195"/>
      <c r="G6" s="194">
        <v>103017</v>
      </c>
      <c r="H6" s="195"/>
      <c r="I6" s="196">
        <f>(E6-F6)-(G6-H6)</f>
        <v>-5303</v>
      </c>
      <c r="J6" s="196"/>
      <c r="K6" s="196"/>
      <c r="L6" s="196"/>
      <c r="M6" s="217">
        <v>2060</v>
      </c>
      <c r="N6" s="150">
        <f>IF( L6 &lt;= M6, I6 - J6 + K6, I6 - J6 + K6 + ( L6 - M6 ) )</f>
        <v>-5303</v>
      </c>
      <c r="O6" s="134"/>
    </row>
    <row r="7" spans="1:15" s="142" customFormat="1" ht="30" customHeight="1" x14ac:dyDescent="0.25">
      <c r="A7" s="144" t="s">
        <v>68</v>
      </c>
      <c r="B7" s="145" t="s">
        <v>66</v>
      </c>
      <c r="C7" s="146"/>
      <c r="D7" s="151" t="s">
        <v>7</v>
      </c>
      <c r="E7" s="194"/>
      <c r="F7" s="195"/>
      <c r="G7" s="194"/>
      <c r="H7" s="195"/>
      <c r="I7" s="196">
        <f t="shared" ref="I7:I11" si="0">(E7-F7)-(G7-H7)</f>
        <v>0</v>
      </c>
      <c r="J7" s="196"/>
      <c r="K7" s="196"/>
      <c r="L7" s="196"/>
      <c r="M7" s="197"/>
      <c r="N7" s="150">
        <f>I7 - J7 + K7 +  L7</f>
        <v>0</v>
      </c>
      <c r="O7" s="134"/>
    </row>
    <row r="8" spans="1:15" s="142" customFormat="1" ht="30" customHeight="1" x14ac:dyDescent="0.25">
      <c r="A8" s="144" t="s">
        <v>82</v>
      </c>
      <c r="B8" s="145" t="s">
        <v>66</v>
      </c>
      <c r="C8" s="146"/>
      <c r="D8" s="151" t="s">
        <v>16</v>
      </c>
      <c r="E8" s="194"/>
      <c r="F8" s="195"/>
      <c r="G8" s="194"/>
      <c r="H8" s="195"/>
      <c r="I8" s="196">
        <f t="shared" si="0"/>
        <v>0</v>
      </c>
      <c r="J8" s="196"/>
      <c r="K8" s="196"/>
      <c r="L8" s="196"/>
      <c r="M8" s="197"/>
      <c r="N8" s="150">
        <f t="shared" ref="N8:N9" si="1">I8 - J8 + K8 +  L8</f>
        <v>0</v>
      </c>
      <c r="O8" s="134"/>
    </row>
    <row r="9" spans="1:15" s="142" customFormat="1" ht="30" customHeight="1" x14ac:dyDescent="0.25">
      <c r="A9" s="144" t="s">
        <v>68</v>
      </c>
      <c r="B9" s="145" t="s">
        <v>66</v>
      </c>
      <c r="C9" s="146"/>
      <c r="D9" s="151" t="s">
        <v>8</v>
      </c>
      <c r="E9" s="194"/>
      <c r="F9" s="195"/>
      <c r="G9" s="194"/>
      <c r="H9" s="195"/>
      <c r="I9" s="196">
        <f t="shared" si="0"/>
        <v>0</v>
      </c>
      <c r="J9" s="196"/>
      <c r="K9" s="196"/>
      <c r="L9" s="196"/>
      <c r="M9" s="197"/>
      <c r="N9" s="150">
        <f t="shared" si="1"/>
        <v>0</v>
      </c>
      <c r="O9" s="134"/>
    </row>
    <row r="10" spans="1:15" s="142" customFormat="1" ht="30" customHeight="1" x14ac:dyDescent="0.25">
      <c r="A10" s="144" t="s">
        <v>73</v>
      </c>
      <c r="B10" s="145" t="s">
        <v>66</v>
      </c>
      <c r="C10" s="145" t="s">
        <v>0</v>
      </c>
      <c r="D10" s="151" t="s">
        <v>9</v>
      </c>
      <c r="E10" s="194"/>
      <c r="F10" s="194"/>
      <c r="G10" s="194"/>
      <c r="H10" s="194"/>
      <c r="I10" s="196">
        <f t="shared" si="0"/>
        <v>0</v>
      </c>
      <c r="J10" s="196"/>
      <c r="K10" s="196"/>
      <c r="L10" s="196"/>
      <c r="M10" s="217"/>
      <c r="N10" s="150"/>
      <c r="O10" s="134"/>
    </row>
    <row r="11" spans="1:15" s="142" customFormat="1" ht="30" customHeight="1" x14ac:dyDescent="0.25">
      <c r="A11" s="144" t="s">
        <v>73</v>
      </c>
      <c r="B11" s="145" t="s">
        <v>66</v>
      </c>
      <c r="C11" s="145" t="s">
        <v>1</v>
      </c>
      <c r="D11" s="151" t="s">
        <v>17</v>
      </c>
      <c r="E11" s="194"/>
      <c r="F11" s="194"/>
      <c r="G11" s="194"/>
      <c r="H11" s="194"/>
      <c r="I11" s="196">
        <f t="shared" si="0"/>
        <v>0</v>
      </c>
      <c r="J11" s="196"/>
      <c r="K11" s="196"/>
      <c r="L11" s="196"/>
      <c r="M11" s="196">
        <f>G11*20%</f>
        <v>0</v>
      </c>
      <c r="N11" s="150">
        <f t="shared" ref="N11:N17" si="2">IF( L11 &lt;= M11, I11 - J11 + K11, I11 - J11 + K11 + ( L11 - M11 ) )</f>
        <v>0</v>
      </c>
      <c r="O11" s="134"/>
    </row>
    <row r="12" spans="1:15" s="142" customFormat="1" ht="30" customHeight="1" x14ac:dyDescent="0.25">
      <c r="A12" s="280"/>
      <c r="B12" s="277" t="s">
        <v>66</v>
      </c>
      <c r="C12" s="152" t="s">
        <v>2</v>
      </c>
      <c r="D12" s="153" t="s">
        <v>10</v>
      </c>
      <c r="E12" s="296"/>
      <c r="F12" s="198"/>
      <c r="G12" s="296"/>
      <c r="H12" s="198"/>
      <c r="I12" s="296"/>
      <c r="J12" s="296"/>
      <c r="K12" s="296"/>
      <c r="L12" s="296"/>
      <c r="M12" s="271">
        <v>6540</v>
      </c>
      <c r="N12" s="274">
        <f>-M12</f>
        <v>-6540</v>
      </c>
      <c r="O12" s="134"/>
    </row>
    <row r="13" spans="1:15" s="142" customFormat="1" ht="30" customHeight="1" x14ac:dyDescent="0.25">
      <c r="A13" s="281"/>
      <c r="B13" s="278"/>
      <c r="C13" s="154" t="s">
        <v>6</v>
      </c>
      <c r="D13" s="155" t="s">
        <v>14</v>
      </c>
      <c r="E13" s="297"/>
      <c r="F13" s="199"/>
      <c r="G13" s="297"/>
      <c r="H13" s="199"/>
      <c r="I13" s="297"/>
      <c r="J13" s="297"/>
      <c r="K13" s="297"/>
      <c r="L13" s="297"/>
      <c r="M13" s="272"/>
      <c r="N13" s="275"/>
      <c r="O13" s="134"/>
    </row>
    <row r="14" spans="1:15" s="142" customFormat="1" ht="30" customHeight="1" x14ac:dyDescent="0.25">
      <c r="A14" s="282"/>
      <c r="B14" s="279"/>
      <c r="C14" s="156" t="s">
        <v>100</v>
      </c>
      <c r="D14" s="157" t="s">
        <v>101</v>
      </c>
      <c r="E14" s="298"/>
      <c r="F14" s="200"/>
      <c r="G14" s="298"/>
      <c r="H14" s="200"/>
      <c r="I14" s="298"/>
      <c r="J14" s="298"/>
      <c r="K14" s="298"/>
      <c r="L14" s="298"/>
      <c r="M14" s="273"/>
      <c r="N14" s="276"/>
      <c r="O14" s="134"/>
    </row>
    <row r="15" spans="1:15" s="142" customFormat="1" ht="30" customHeight="1" x14ac:dyDescent="0.25">
      <c r="A15" s="144"/>
      <c r="B15" s="145" t="s">
        <v>66</v>
      </c>
      <c r="C15" s="145"/>
      <c r="D15" s="151" t="s">
        <v>99</v>
      </c>
      <c r="E15" s="197"/>
      <c r="F15" s="197"/>
      <c r="G15" s="197"/>
      <c r="H15" s="197"/>
      <c r="I15" s="197"/>
      <c r="J15" s="197"/>
      <c r="K15" s="197"/>
      <c r="L15" s="197"/>
      <c r="M15" s="196"/>
      <c r="N15" s="150">
        <f>-M15</f>
        <v>0</v>
      </c>
      <c r="O15" s="134"/>
    </row>
    <row r="16" spans="1:15" s="142" customFormat="1" ht="30" customHeight="1" x14ac:dyDescent="0.25">
      <c r="A16" s="144" t="s">
        <v>73</v>
      </c>
      <c r="B16" s="145" t="s">
        <v>66</v>
      </c>
      <c r="C16" s="145" t="s">
        <v>3</v>
      </c>
      <c r="D16" s="151" t="s">
        <v>11</v>
      </c>
      <c r="E16" s="194">
        <v>2239</v>
      </c>
      <c r="F16" s="194"/>
      <c r="G16" s="194">
        <v>2152</v>
      </c>
      <c r="H16" s="194"/>
      <c r="I16" s="196">
        <f t="shared" ref="I16:I17" si="3">(E16-F16)-(G16-H16)</f>
        <v>87</v>
      </c>
      <c r="J16" s="196"/>
      <c r="K16" s="196"/>
      <c r="L16" s="196"/>
      <c r="M16" s="196">
        <v>1029</v>
      </c>
      <c r="N16" s="150">
        <f t="shared" si="2"/>
        <v>87</v>
      </c>
      <c r="O16" s="134"/>
    </row>
    <row r="17" spans="1:15" s="142" customFormat="1" ht="30" customHeight="1" x14ac:dyDescent="0.25">
      <c r="A17" s="144" t="s">
        <v>73</v>
      </c>
      <c r="B17" s="145" t="s">
        <v>66</v>
      </c>
      <c r="C17" s="145" t="s">
        <v>4</v>
      </c>
      <c r="D17" s="151" t="s">
        <v>12</v>
      </c>
      <c r="E17" s="194">
        <v>120</v>
      </c>
      <c r="F17" s="194"/>
      <c r="G17" s="194">
        <v>119</v>
      </c>
      <c r="H17" s="194"/>
      <c r="I17" s="196">
        <f t="shared" si="3"/>
        <v>1</v>
      </c>
      <c r="J17" s="196"/>
      <c r="K17" s="196"/>
      <c r="L17" s="196"/>
      <c r="M17" s="217">
        <v>24</v>
      </c>
      <c r="N17" s="150">
        <f t="shared" si="2"/>
        <v>1</v>
      </c>
      <c r="O17" s="134"/>
    </row>
    <row r="18" spans="1:15" s="142" customFormat="1" ht="30" customHeight="1" x14ac:dyDescent="0.25">
      <c r="A18" s="144"/>
      <c r="B18" s="145" t="s">
        <v>66</v>
      </c>
      <c r="C18" s="145" t="s">
        <v>5</v>
      </c>
      <c r="D18" s="147" t="s">
        <v>13</v>
      </c>
      <c r="E18" s="197"/>
      <c r="F18" s="197"/>
      <c r="G18" s="197"/>
      <c r="H18" s="197"/>
      <c r="I18" s="197"/>
      <c r="J18" s="197"/>
      <c r="K18" s="197"/>
      <c r="L18" s="197"/>
      <c r="M18" s="196"/>
      <c r="N18" s="150">
        <f>-M18</f>
        <v>0</v>
      </c>
      <c r="O18" s="134"/>
    </row>
    <row r="19" spans="1:15" s="142" customFormat="1" ht="30" customHeight="1" x14ac:dyDescent="0.25">
      <c r="A19" s="144" t="s">
        <v>73</v>
      </c>
      <c r="B19" s="145" t="s">
        <v>66</v>
      </c>
      <c r="C19" s="145" t="s">
        <v>70</v>
      </c>
      <c r="D19" s="151" t="s">
        <v>69</v>
      </c>
      <c r="E19" s="194"/>
      <c r="F19" s="194"/>
      <c r="G19" s="194"/>
      <c r="H19" s="194"/>
      <c r="I19" s="196">
        <f t="shared" ref="I19:I35" si="4">(E19-F19)-(G19-H19)</f>
        <v>0</v>
      </c>
      <c r="J19" s="196"/>
      <c r="K19" s="196"/>
      <c r="L19" s="196"/>
      <c r="M19" s="197"/>
      <c r="N19" s="150">
        <f>I19 - J19 + K19 +  L19</f>
        <v>0</v>
      </c>
      <c r="O19" s="134"/>
    </row>
    <row r="20" spans="1:15" s="142" customFormat="1" ht="30" customHeight="1" x14ac:dyDescent="0.25">
      <c r="A20" s="182" t="s">
        <v>73</v>
      </c>
      <c r="B20" s="178" t="s">
        <v>33</v>
      </c>
      <c r="C20" s="178"/>
      <c r="D20" s="179" t="s">
        <v>18</v>
      </c>
      <c r="E20" s="234"/>
      <c r="F20" s="234"/>
      <c r="G20" s="234"/>
      <c r="H20" s="234"/>
      <c r="I20" s="234">
        <f t="shared" si="4"/>
        <v>0</v>
      </c>
      <c r="J20" s="234"/>
      <c r="K20" s="235"/>
      <c r="L20" s="235"/>
      <c r="M20" s="197"/>
      <c r="N20" s="185">
        <f>I20 - J20 + K20 +  L20</f>
        <v>0</v>
      </c>
      <c r="O20" s="134"/>
    </row>
    <row r="21" spans="1:15" s="142" customFormat="1" ht="30" customHeight="1" x14ac:dyDescent="0.25">
      <c r="A21" s="182" t="s">
        <v>73</v>
      </c>
      <c r="B21" s="178" t="s">
        <v>34</v>
      </c>
      <c r="C21" s="178"/>
      <c r="D21" s="183" t="s">
        <v>118</v>
      </c>
      <c r="E21" s="234">
        <v>9498</v>
      </c>
      <c r="F21" s="234"/>
      <c r="G21" s="234">
        <v>20533</v>
      </c>
      <c r="H21" s="234"/>
      <c r="I21" s="234">
        <f t="shared" si="4"/>
        <v>-11035</v>
      </c>
      <c r="J21" s="234"/>
      <c r="K21" s="235"/>
      <c r="L21" s="235"/>
      <c r="M21" s="197"/>
      <c r="N21" s="185">
        <f>I21 - J21 + K21 + L21</f>
        <v>-11035</v>
      </c>
      <c r="O21" s="134"/>
    </row>
    <row r="22" spans="1:15" s="142" customFormat="1" ht="30" customHeight="1" x14ac:dyDescent="0.25">
      <c r="A22" s="184"/>
      <c r="B22" s="178" t="s">
        <v>35</v>
      </c>
      <c r="C22" s="178"/>
      <c r="D22" s="179" t="s">
        <v>36</v>
      </c>
      <c r="E22" s="234"/>
      <c r="F22" s="234"/>
      <c r="G22" s="234"/>
      <c r="H22" s="234">
        <f t="shared" ref="H22" si="5">SUM(H23:H26)</f>
        <v>0</v>
      </c>
      <c r="I22" s="234">
        <f t="shared" si="4"/>
        <v>0</v>
      </c>
      <c r="J22" s="234"/>
      <c r="K22" s="234"/>
      <c r="L22" s="234"/>
      <c r="M22" s="234"/>
      <c r="N22" s="185">
        <f>SUM(N23:N26)</f>
        <v>-18854</v>
      </c>
      <c r="O22" s="134"/>
    </row>
    <row r="23" spans="1:15" s="142" customFormat="1" ht="30" customHeight="1" x14ac:dyDescent="0.25">
      <c r="A23" s="158" t="s">
        <v>73</v>
      </c>
      <c r="B23" s="152" t="s">
        <v>66</v>
      </c>
      <c r="C23" s="152" t="s">
        <v>104</v>
      </c>
      <c r="D23" s="153" t="s">
        <v>108</v>
      </c>
      <c r="E23" s="201"/>
      <c r="F23" s="201"/>
      <c r="G23" s="201"/>
      <c r="H23" s="201"/>
      <c r="I23" s="196">
        <f t="shared" si="4"/>
        <v>0</v>
      </c>
      <c r="J23" s="201"/>
      <c r="K23" s="201"/>
      <c r="L23" s="201"/>
      <c r="M23" s="202"/>
      <c r="N23" s="150">
        <f>I23 - J23 + K23 +  L23</f>
        <v>0</v>
      </c>
      <c r="O23" s="134"/>
    </row>
    <row r="24" spans="1:15" s="142" customFormat="1" ht="30" customHeight="1" x14ac:dyDescent="0.25">
      <c r="A24" s="144" t="s">
        <v>73</v>
      </c>
      <c r="B24" s="145" t="s">
        <v>66</v>
      </c>
      <c r="C24" s="145" t="s">
        <v>105</v>
      </c>
      <c r="D24" s="151" t="s">
        <v>107</v>
      </c>
      <c r="E24" s="194"/>
      <c r="F24" s="194"/>
      <c r="G24" s="194"/>
      <c r="H24" s="194"/>
      <c r="I24" s="196">
        <f t="shared" si="4"/>
        <v>0</v>
      </c>
      <c r="J24" s="196"/>
      <c r="K24" s="196"/>
      <c r="L24" s="196"/>
      <c r="M24" s="196"/>
      <c r="N24" s="150">
        <f t="shared" ref="N24:N26" si="6">IF( L24 &lt;= M24, I24 - J24 + K24, I24 - J24 + K24 + ( L24 - M24 ) )</f>
        <v>0</v>
      </c>
      <c r="O24" s="134"/>
    </row>
    <row r="25" spans="1:15" s="142" customFormat="1" ht="30" customHeight="1" x14ac:dyDescent="0.25">
      <c r="A25" s="144" t="s">
        <v>73</v>
      </c>
      <c r="B25" s="145" t="s">
        <v>66</v>
      </c>
      <c r="C25" s="156" t="s">
        <v>106</v>
      </c>
      <c r="D25" s="157" t="s">
        <v>109</v>
      </c>
      <c r="E25" s="203">
        <v>18819</v>
      </c>
      <c r="F25" s="203"/>
      <c r="G25" s="203">
        <v>22770</v>
      </c>
      <c r="H25" s="203"/>
      <c r="I25" s="196">
        <f t="shared" si="4"/>
        <v>-3951</v>
      </c>
      <c r="J25" s="203"/>
      <c r="K25" s="203"/>
      <c r="L25" s="203"/>
      <c r="M25" s="217">
        <v>4554</v>
      </c>
      <c r="N25" s="150">
        <v>-3951</v>
      </c>
      <c r="O25" s="134"/>
    </row>
    <row r="26" spans="1:15" s="142" customFormat="1" ht="30" customHeight="1" x14ac:dyDescent="0.25">
      <c r="A26" s="144" t="s">
        <v>73</v>
      </c>
      <c r="B26" s="145" t="s">
        <v>66</v>
      </c>
      <c r="C26" s="145" t="s">
        <v>22</v>
      </c>
      <c r="D26" s="151" t="s">
        <v>19</v>
      </c>
      <c r="E26" s="194">
        <v>57450</v>
      </c>
      <c r="F26" s="194"/>
      <c r="G26" s="194">
        <v>72353</v>
      </c>
      <c r="H26" s="194"/>
      <c r="I26" s="196">
        <f t="shared" si="4"/>
        <v>-14903</v>
      </c>
      <c r="J26" s="196"/>
      <c r="K26" s="196"/>
      <c r="L26" s="196"/>
      <c r="M26" s="217">
        <f t="shared" ref="M26" si="7">G26*20%</f>
        <v>14470.6</v>
      </c>
      <c r="N26" s="150">
        <f t="shared" si="6"/>
        <v>-14903</v>
      </c>
      <c r="O26" s="134"/>
    </row>
    <row r="27" spans="1:15" s="142" customFormat="1" ht="30" customHeight="1" x14ac:dyDescent="0.25">
      <c r="A27" s="182" t="s">
        <v>73</v>
      </c>
      <c r="B27" s="178" t="s">
        <v>37</v>
      </c>
      <c r="C27" s="178"/>
      <c r="D27" s="183" t="s">
        <v>38</v>
      </c>
      <c r="E27" s="234"/>
      <c r="F27" s="234"/>
      <c r="G27" s="234"/>
      <c r="H27" s="234"/>
      <c r="I27" s="234">
        <f t="shared" si="4"/>
        <v>0</v>
      </c>
      <c r="J27" s="234"/>
      <c r="K27" s="235"/>
      <c r="L27" s="235"/>
      <c r="M27" s="197"/>
      <c r="N27" s="185">
        <f>I27 - J27 + K27 + L27</f>
        <v>0</v>
      </c>
      <c r="O27" s="134"/>
    </row>
    <row r="28" spans="1:15" s="142" customFormat="1" ht="30" customHeight="1" x14ac:dyDescent="0.25">
      <c r="A28" s="182" t="s">
        <v>73</v>
      </c>
      <c r="B28" s="178" t="s">
        <v>39</v>
      </c>
      <c r="C28" s="178"/>
      <c r="D28" s="183" t="s">
        <v>40</v>
      </c>
      <c r="E28" s="234">
        <v>43175</v>
      </c>
      <c r="F28" s="234"/>
      <c r="G28" s="234">
        <v>55000</v>
      </c>
      <c r="H28" s="234"/>
      <c r="I28" s="234">
        <f t="shared" si="4"/>
        <v>-11825</v>
      </c>
      <c r="J28" s="234"/>
      <c r="K28" s="235"/>
      <c r="L28" s="235"/>
      <c r="M28" s="197"/>
      <c r="N28" s="185">
        <f t="shared" ref="N28:N35" si="8">I28 - J28 + K28 + L28</f>
        <v>-11825</v>
      </c>
      <c r="O28" s="134"/>
    </row>
    <row r="29" spans="1:15" s="142" customFormat="1" ht="30" customHeight="1" x14ac:dyDescent="0.25">
      <c r="A29" s="182" t="s">
        <v>73</v>
      </c>
      <c r="B29" s="178" t="s">
        <v>41</v>
      </c>
      <c r="C29" s="178" t="s">
        <v>42</v>
      </c>
      <c r="D29" s="183" t="s">
        <v>43</v>
      </c>
      <c r="E29" s="234"/>
      <c r="F29" s="234"/>
      <c r="G29" s="234"/>
      <c r="H29" s="234"/>
      <c r="I29" s="234">
        <f t="shared" si="4"/>
        <v>0</v>
      </c>
      <c r="J29" s="234"/>
      <c r="K29" s="235"/>
      <c r="L29" s="235"/>
      <c r="M29" s="197"/>
      <c r="N29" s="185">
        <f t="shared" si="8"/>
        <v>0</v>
      </c>
      <c r="O29" s="134"/>
    </row>
    <row r="30" spans="1:15" s="142" customFormat="1" ht="30" customHeight="1" x14ac:dyDescent="0.25">
      <c r="A30" s="182" t="s">
        <v>73</v>
      </c>
      <c r="B30" s="178" t="s">
        <v>44</v>
      </c>
      <c r="C30" s="178" t="s">
        <v>42</v>
      </c>
      <c r="D30" s="183" t="s">
        <v>45</v>
      </c>
      <c r="E30" s="234"/>
      <c r="F30" s="234"/>
      <c r="G30" s="234"/>
      <c r="H30" s="234"/>
      <c r="I30" s="234">
        <f t="shared" si="4"/>
        <v>0</v>
      </c>
      <c r="J30" s="234"/>
      <c r="K30" s="235"/>
      <c r="L30" s="235"/>
      <c r="M30" s="197"/>
      <c r="N30" s="185">
        <f t="shared" si="8"/>
        <v>0</v>
      </c>
      <c r="O30" s="134"/>
    </row>
    <row r="31" spans="1:15" s="142" customFormat="1" ht="30" customHeight="1" x14ac:dyDescent="0.25">
      <c r="A31" s="182" t="s">
        <v>73</v>
      </c>
      <c r="B31" s="178" t="s">
        <v>46</v>
      </c>
      <c r="C31" s="178" t="s">
        <v>42</v>
      </c>
      <c r="D31" s="183" t="s">
        <v>47</v>
      </c>
      <c r="E31" s="234"/>
      <c r="F31" s="234"/>
      <c r="G31" s="234"/>
      <c r="H31" s="234"/>
      <c r="I31" s="234">
        <f t="shared" si="4"/>
        <v>0</v>
      </c>
      <c r="J31" s="234"/>
      <c r="K31" s="235"/>
      <c r="L31" s="235"/>
      <c r="M31" s="197"/>
      <c r="N31" s="185">
        <f t="shared" si="8"/>
        <v>0</v>
      </c>
      <c r="O31" s="134"/>
    </row>
    <row r="32" spans="1:15" s="142" customFormat="1" ht="30" customHeight="1" x14ac:dyDescent="0.25">
      <c r="A32" s="182" t="s">
        <v>73</v>
      </c>
      <c r="B32" s="178" t="s">
        <v>48</v>
      </c>
      <c r="C32" s="178" t="s">
        <v>42</v>
      </c>
      <c r="D32" s="183" t="s">
        <v>20</v>
      </c>
      <c r="E32" s="234"/>
      <c r="F32" s="234"/>
      <c r="G32" s="234"/>
      <c r="H32" s="234"/>
      <c r="I32" s="234">
        <f t="shared" si="4"/>
        <v>0</v>
      </c>
      <c r="J32" s="234"/>
      <c r="K32" s="235"/>
      <c r="L32" s="235"/>
      <c r="M32" s="197"/>
      <c r="N32" s="185">
        <f t="shared" si="8"/>
        <v>0</v>
      </c>
      <c r="O32" s="134"/>
    </row>
    <row r="33" spans="1:20" s="142" customFormat="1" ht="30" customHeight="1" x14ac:dyDescent="0.25">
      <c r="A33" s="182" t="s">
        <v>73</v>
      </c>
      <c r="B33" s="178" t="s">
        <v>49</v>
      </c>
      <c r="C33" s="178" t="s">
        <v>42</v>
      </c>
      <c r="D33" s="183" t="s">
        <v>21</v>
      </c>
      <c r="E33" s="234">
        <v>6722</v>
      </c>
      <c r="F33" s="234"/>
      <c r="G33" s="234">
        <v>3434</v>
      </c>
      <c r="H33" s="234"/>
      <c r="I33" s="234">
        <f t="shared" si="4"/>
        <v>3288</v>
      </c>
      <c r="J33" s="234"/>
      <c r="K33" s="235"/>
      <c r="L33" s="235"/>
      <c r="M33" s="197"/>
      <c r="N33" s="185">
        <f t="shared" si="8"/>
        <v>3288</v>
      </c>
      <c r="O33" s="134"/>
    </row>
    <row r="34" spans="1:20" s="142" customFormat="1" ht="30" customHeight="1" x14ac:dyDescent="0.25">
      <c r="A34" s="159" t="s">
        <v>73</v>
      </c>
      <c r="B34" s="160" t="s">
        <v>66</v>
      </c>
      <c r="C34" s="160" t="s">
        <v>23</v>
      </c>
      <c r="D34" s="161" t="s">
        <v>21</v>
      </c>
      <c r="E34" s="204">
        <v>6722</v>
      </c>
      <c r="F34" s="204"/>
      <c r="G34" s="204">
        <v>1198</v>
      </c>
      <c r="H34" s="204"/>
      <c r="I34" s="196">
        <f t="shared" si="4"/>
        <v>5524</v>
      </c>
      <c r="J34" s="196"/>
      <c r="K34" s="205"/>
      <c r="L34" s="205"/>
      <c r="M34" s="197"/>
      <c r="N34" s="162">
        <f>I34 - J34 + K34 +  L34</f>
        <v>5524</v>
      </c>
    </row>
    <row r="35" spans="1:20" s="142" customFormat="1" ht="30" customHeight="1" x14ac:dyDescent="0.25">
      <c r="A35" s="182" t="s">
        <v>73</v>
      </c>
      <c r="B35" s="178" t="s">
        <v>78</v>
      </c>
      <c r="C35" s="178" t="s">
        <v>42</v>
      </c>
      <c r="D35" s="183" t="s">
        <v>79</v>
      </c>
      <c r="E35" s="234"/>
      <c r="F35" s="234"/>
      <c r="G35" s="234">
        <v>14962</v>
      </c>
      <c r="H35" s="234"/>
      <c r="I35" s="234">
        <f t="shared" si="4"/>
        <v>-14962</v>
      </c>
      <c r="J35" s="234"/>
      <c r="K35" s="235"/>
      <c r="L35" s="235"/>
      <c r="M35" s="197"/>
      <c r="N35" s="185">
        <f t="shared" si="8"/>
        <v>-14962</v>
      </c>
      <c r="O35" s="134"/>
    </row>
    <row r="36" spans="1:20" s="142" customFormat="1" ht="30" customHeight="1" x14ac:dyDescent="0.25">
      <c r="A36" s="144" t="s">
        <v>98</v>
      </c>
      <c r="B36" s="145" t="s">
        <v>66</v>
      </c>
      <c r="C36" s="129"/>
      <c r="D36" s="151" t="s">
        <v>85</v>
      </c>
      <c r="E36" s="148">
        <v>0</v>
      </c>
      <c r="F36" s="149"/>
      <c r="G36" s="148">
        <v>0</v>
      </c>
      <c r="H36" s="149"/>
      <c r="I36" s="148">
        <f t="shared" ref="I36" si="9">(E36-F36)-(G36-H36)</f>
        <v>0</v>
      </c>
      <c r="J36" s="148"/>
      <c r="K36" s="148"/>
      <c r="L36" s="148"/>
      <c r="M36" s="149"/>
      <c r="N36" s="150">
        <f xml:space="preserve"> IF( 66%*(E35-F35) &gt;= G36, 0, I36 + 66% * (E35-F35) - E36 )</f>
        <v>0</v>
      </c>
      <c r="O36" s="134"/>
    </row>
    <row r="37" spans="1:20" s="142" customFormat="1" ht="30" customHeight="1" x14ac:dyDescent="0.25">
      <c r="A37" s="290" t="s">
        <v>124</v>
      </c>
      <c r="B37" s="291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2"/>
      <c r="N37" s="163">
        <f>N5+N20+N21+N22+N27+N28+N29+N30+N31+N32+N34+N36</f>
        <v>-47945</v>
      </c>
      <c r="O37" s="134"/>
    </row>
    <row r="38" spans="1:20" s="142" customFormat="1" ht="30" customHeight="1" x14ac:dyDescent="0.25">
      <c r="A38" s="293" t="s">
        <v>86</v>
      </c>
      <c r="B38" s="283"/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10">
        <v>3325</v>
      </c>
      <c r="O38" s="233" t="s">
        <v>335</v>
      </c>
    </row>
    <row r="39" spans="1:20" s="142" customFormat="1" ht="30" customHeight="1" thickBot="1" x14ac:dyDescent="0.3">
      <c r="A39" s="294" t="s">
        <v>125</v>
      </c>
      <c r="B39" s="295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164">
        <v>44620</v>
      </c>
      <c r="O39" s="134"/>
    </row>
    <row r="40" spans="1:20" s="134" customFormat="1" ht="30" customHeight="1" x14ac:dyDescent="0.25">
      <c r="B40" s="165"/>
      <c r="C40" s="165"/>
      <c r="E40" s="139"/>
      <c r="F40" s="139"/>
      <c r="G40" s="139"/>
      <c r="H40" s="139"/>
      <c r="I40" s="140"/>
      <c r="J40" s="140"/>
      <c r="K40" s="140"/>
      <c r="L40" s="140"/>
      <c r="M40" s="140"/>
      <c r="N40" s="140"/>
    </row>
    <row r="41" spans="1:20" ht="36" customHeight="1" x14ac:dyDescent="0.25">
      <c r="A41" s="288" t="s">
        <v>84</v>
      </c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</row>
    <row r="42" spans="1:20" s="142" customFormat="1" ht="47.25" x14ac:dyDescent="0.25">
      <c r="A42" s="129" t="s">
        <v>67</v>
      </c>
      <c r="B42" s="129" t="s">
        <v>30</v>
      </c>
      <c r="C42" s="129" t="s">
        <v>15</v>
      </c>
      <c r="D42" s="129" t="s">
        <v>91</v>
      </c>
      <c r="E42" s="141" t="s">
        <v>126</v>
      </c>
      <c r="F42" s="141" t="s">
        <v>127</v>
      </c>
      <c r="G42" s="141" t="s">
        <v>77</v>
      </c>
      <c r="H42" s="141"/>
      <c r="I42" s="141"/>
      <c r="J42" s="141"/>
      <c r="K42" s="141"/>
      <c r="L42" s="141"/>
      <c r="M42" s="141" t="s">
        <v>88</v>
      </c>
      <c r="N42" s="141" t="s">
        <v>92</v>
      </c>
      <c r="O42" s="134"/>
    </row>
    <row r="43" spans="1:20" s="142" customFormat="1" ht="30" customHeight="1" x14ac:dyDescent="0.25">
      <c r="A43" s="143" t="s">
        <v>73</v>
      </c>
      <c r="B43" s="178" t="s">
        <v>50</v>
      </c>
      <c r="C43" s="178" t="s">
        <v>42</v>
      </c>
      <c r="D43" s="183" t="s">
        <v>51</v>
      </c>
      <c r="E43" s="234"/>
      <c r="F43" s="234"/>
      <c r="G43" s="235">
        <f>E43-F43</f>
        <v>0</v>
      </c>
      <c r="H43" s="197"/>
      <c r="I43" s="197"/>
      <c r="J43" s="197"/>
      <c r="K43" s="197"/>
      <c r="L43" s="197"/>
      <c r="M43" s="237"/>
      <c r="N43" s="237"/>
      <c r="O43" s="134"/>
    </row>
    <row r="44" spans="1:20" s="142" customFormat="1" ht="30" customHeight="1" x14ac:dyDescent="0.25">
      <c r="A44" s="143" t="s">
        <v>73</v>
      </c>
      <c r="B44" s="178" t="s">
        <v>52</v>
      </c>
      <c r="C44" s="178" t="s">
        <v>42</v>
      </c>
      <c r="D44" s="183" t="s">
        <v>53</v>
      </c>
      <c r="E44" s="234"/>
      <c r="F44" s="234"/>
      <c r="G44" s="235">
        <f t="shared" ref="G44:G46" si="10">E44-F44</f>
        <v>0</v>
      </c>
      <c r="H44" s="197"/>
      <c r="I44" s="197"/>
      <c r="J44" s="197"/>
      <c r="K44" s="197"/>
      <c r="L44" s="197"/>
      <c r="M44" s="237"/>
      <c r="N44" s="237"/>
      <c r="O44" s="134"/>
    </row>
    <row r="45" spans="1:20" s="142" customFormat="1" ht="30" customHeight="1" x14ac:dyDescent="0.25">
      <c r="A45" s="143" t="s">
        <v>73</v>
      </c>
      <c r="B45" s="178" t="s">
        <v>54</v>
      </c>
      <c r="C45" s="178" t="s">
        <v>42</v>
      </c>
      <c r="D45" s="183" t="s">
        <v>55</v>
      </c>
      <c r="E45" s="234"/>
      <c r="F45" s="234"/>
      <c r="G45" s="235">
        <f t="shared" si="10"/>
        <v>0</v>
      </c>
      <c r="H45" s="197"/>
      <c r="I45" s="197"/>
      <c r="J45" s="197"/>
      <c r="K45" s="197"/>
      <c r="L45" s="197"/>
      <c r="M45" s="237"/>
      <c r="N45" s="237"/>
      <c r="O45" s="134"/>
    </row>
    <row r="46" spans="1:20" s="142" customFormat="1" ht="30" customHeight="1" x14ac:dyDescent="0.25">
      <c r="A46" s="143" t="s">
        <v>73</v>
      </c>
      <c r="B46" s="178" t="s">
        <v>56</v>
      </c>
      <c r="C46" s="178" t="s">
        <v>42</v>
      </c>
      <c r="D46" s="183" t="s">
        <v>57</v>
      </c>
      <c r="E46" s="234"/>
      <c r="F46" s="234"/>
      <c r="G46" s="235">
        <f t="shared" si="10"/>
        <v>0</v>
      </c>
      <c r="H46" s="197"/>
      <c r="I46" s="197"/>
      <c r="J46" s="197"/>
      <c r="K46" s="197"/>
      <c r="L46" s="197"/>
      <c r="M46" s="237">
        <v>5744</v>
      </c>
      <c r="N46" s="237">
        <v>14838</v>
      </c>
      <c r="O46" s="134"/>
      <c r="T46" s="220"/>
    </row>
    <row r="47" spans="1:20" s="142" customFormat="1" ht="30" customHeight="1" x14ac:dyDescent="0.25">
      <c r="A47" s="143" t="s">
        <v>73</v>
      </c>
      <c r="B47" s="178" t="s">
        <v>58</v>
      </c>
      <c r="C47" s="178" t="s">
        <v>42</v>
      </c>
      <c r="D47" s="183" t="s">
        <v>59</v>
      </c>
      <c r="E47" s="236">
        <f>SUM(E48:E51)</f>
        <v>0</v>
      </c>
      <c r="F47" s="236">
        <f t="shared" ref="F47" si="11">SUM(F48:F51)</f>
        <v>0</v>
      </c>
      <c r="G47" s="235">
        <f>E47-F47</f>
        <v>0</v>
      </c>
      <c r="H47" s="197"/>
      <c r="I47" s="197"/>
      <c r="J47" s="206"/>
      <c r="K47" s="206"/>
      <c r="L47" s="206"/>
      <c r="M47" s="236">
        <v>200</v>
      </c>
      <c r="N47" s="236">
        <v>4064</v>
      </c>
      <c r="O47" s="134"/>
    </row>
    <row r="48" spans="1:20" s="142" customFormat="1" ht="30" customHeight="1" x14ac:dyDescent="0.25">
      <c r="A48" s="146" t="s">
        <v>73</v>
      </c>
      <c r="B48" s="145" t="s">
        <v>66</v>
      </c>
      <c r="C48" s="145" t="s">
        <v>25</v>
      </c>
      <c r="D48" s="151" t="s">
        <v>24</v>
      </c>
      <c r="E48" s="194"/>
      <c r="F48" s="194"/>
      <c r="G48" s="196">
        <f>E48-F48</f>
        <v>0</v>
      </c>
      <c r="H48" s="197"/>
      <c r="I48" s="197"/>
      <c r="J48" s="197"/>
      <c r="K48" s="197"/>
      <c r="L48" s="197"/>
      <c r="M48" s="196">
        <v>200</v>
      </c>
      <c r="N48" s="196"/>
      <c r="O48" s="134"/>
    </row>
    <row r="49" spans="1:15" s="142" customFormat="1" ht="30" customHeight="1" x14ac:dyDescent="0.25">
      <c r="A49" s="146" t="s">
        <v>73</v>
      </c>
      <c r="B49" s="145" t="s">
        <v>66</v>
      </c>
      <c r="C49" s="145" t="s">
        <v>27</v>
      </c>
      <c r="D49" s="151" t="s">
        <v>26</v>
      </c>
      <c r="E49" s="194"/>
      <c r="F49" s="194"/>
      <c r="G49" s="196">
        <f t="shared" ref="G49:G60" si="12">E49-F49</f>
        <v>0</v>
      </c>
      <c r="H49" s="197"/>
      <c r="I49" s="197"/>
      <c r="J49" s="197"/>
      <c r="K49" s="197"/>
      <c r="L49" s="197"/>
      <c r="M49" s="207"/>
      <c r="N49" s="207"/>
      <c r="O49" s="134"/>
    </row>
    <row r="50" spans="1:15" s="142" customFormat="1" ht="30" customHeight="1" x14ac:dyDescent="0.25">
      <c r="A50" s="146" t="s">
        <v>73</v>
      </c>
      <c r="B50" s="145" t="s">
        <v>66</v>
      </c>
      <c r="C50" s="145" t="s">
        <v>29</v>
      </c>
      <c r="D50" s="151" t="s">
        <v>28</v>
      </c>
      <c r="E50" s="194"/>
      <c r="F50" s="194"/>
      <c r="G50" s="196">
        <f t="shared" si="12"/>
        <v>0</v>
      </c>
      <c r="H50" s="197"/>
      <c r="I50" s="197"/>
      <c r="J50" s="197"/>
      <c r="K50" s="197"/>
      <c r="L50" s="197"/>
      <c r="M50" s="207"/>
      <c r="N50" s="207"/>
      <c r="O50" s="134"/>
    </row>
    <row r="51" spans="1:15" s="142" customFormat="1" ht="30" customHeight="1" x14ac:dyDescent="0.25">
      <c r="A51" s="146" t="s">
        <v>73</v>
      </c>
      <c r="B51" s="145" t="s">
        <v>66</v>
      </c>
      <c r="C51" s="145" t="s">
        <v>70</v>
      </c>
      <c r="D51" s="151" t="s">
        <v>69</v>
      </c>
      <c r="E51" s="194"/>
      <c r="F51" s="194"/>
      <c r="G51" s="196">
        <f t="shared" si="12"/>
        <v>0</v>
      </c>
      <c r="H51" s="197"/>
      <c r="I51" s="197"/>
      <c r="J51" s="197"/>
      <c r="K51" s="197"/>
      <c r="L51" s="197"/>
      <c r="M51" s="207"/>
      <c r="N51" s="207">
        <v>4064</v>
      </c>
      <c r="O51" s="134"/>
    </row>
    <row r="52" spans="1:15" s="142" customFormat="1" ht="30" customHeight="1" x14ac:dyDescent="0.25">
      <c r="A52" s="143" t="s">
        <v>73</v>
      </c>
      <c r="B52" s="178" t="s">
        <v>130</v>
      </c>
      <c r="C52" s="178" t="s">
        <v>42</v>
      </c>
      <c r="D52" s="183" t="s">
        <v>131</v>
      </c>
      <c r="E52" s="234"/>
      <c r="F52" s="234"/>
      <c r="G52" s="235">
        <f t="shared" si="12"/>
        <v>0</v>
      </c>
      <c r="H52" s="197"/>
      <c r="I52" s="197"/>
      <c r="J52" s="197"/>
      <c r="K52" s="197"/>
      <c r="L52" s="197"/>
      <c r="M52" s="237"/>
      <c r="N52" s="237"/>
      <c r="O52" s="134"/>
    </row>
    <row r="53" spans="1:15" s="142" customFormat="1" ht="30" customHeight="1" x14ac:dyDescent="0.25">
      <c r="A53" s="143" t="s">
        <v>73</v>
      </c>
      <c r="B53" s="178" t="s">
        <v>110</v>
      </c>
      <c r="C53" s="178" t="s">
        <v>42</v>
      </c>
      <c r="D53" s="183" t="s">
        <v>111</v>
      </c>
      <c r="E53" s="234"/>
      <c r="F53" s="234"/>
      <c r="G53" s="235">
        <f t="shared" si="12"/>
        <v>0</v>
      </c>
      <c r="H53" s="197"/>
      <c r="I53" s="197"/>
      <c r="J53" s="197"/>
      <c r="K53" s="197"/>
      <c r="L53" s="197"/>
      <c r="M53" s="237"/>
      <c r="N53" s="237"/>
      <c r="O53" s="134"/>
    </row>
    <row r="54" spans="1:15" s="142" customFormat="1" ht="30" customHeight="1" x14ac:dyDescent="0.25">
      <c r="A54" s="143" t="s">
        <v>73</v>
      </c>
      <c r="B54" s="178" t="s">
        <v>60</v>
      </c>
      <c r="C54" s="178" t="s">
        <v>42</v>
      </c>
      <c r="D54" s="183" t="s">
        <v>61</v>
      </c>
      <c r="E54" s="234"/>
      <c r="F54" s="234"/>
      <c r="G54" s="235">
        <f t="shared" si="12"/>
        <v>0</v>
      </c>
      <c r="H54" s="197"/>
      <c r="I54" s="197"/>
      <c r="J54" s="197"/>
      <c r="K54" s="197"/>
      <c r="L54" s="197"/>
      <c r="M54" s="237"/>
      <c r="N54" s="237"/>
      <c r="O54" s="134"/>
    </row>
    <row r="55" spans="1:15" s="142" customFormat="1" ht="30" customHeight="1" x14ac:dyDescent="0.25">
      <c r="A55" s="143" t="s">
        <v>73</v>
      </c>
      <c r="B55" s="178" t="s">
        <v>62</v>
      </c>
      <c r="C55" s="178" t="s">
        <v>42</v>
      </c>
      <c r="D55" s="183" t="s">
        <v>63</v>
      </c>
      <c r="E55" s="234"/>
      <c r="F55" s="234"/>
      <c r="G55" s="235">
        <f t="shared" si="12"/>
        <v>0</v>
      </c>
      <c r="H55" s="197"/>
      <c r="I55" s="197"/>
      <c r="J55" s="197"/>
      <c r="K55" s="197"/>
      <c r="L55" s="197"/>
      <c r="M55" s="237"/>
      <c r="N55" s="237"/>
      <c r="O55" s="134"/>
    </row>
    <row r="56" spans="1:15" s="142" customFormat="1" ht="30" customHeight="1" x14ac:dyDescent="0.25">
      <c r="A56" s="143" t="s">
        <v>73</v>
      </c>
      <c r="B56" s="178" t="s">
        <v>64</v>
      </c>
      <c r="C56" s="178" t="s">
        <v>42</v>
      </c>
      <c r="D56" s="183" t="s">
        <v>65</v>
      </c>
      <c r="E56" s="234"/>
      <c r="F56" s="234"/>
      <c r="G56" s="235">
        <f t="shared" si="12"/>
        <v>0</v>
      </c>
      <c r="H56" s="197"/>
      <c r="I56" s="197"/>
      <c r="J56" s="197"/>
      <c r="K56" s="197"/>
      <c r="L56" s="197"/>
      <c r="M56" s="237"/>
      <c r="N56" s="237"/>
      <c r="O56" s="134"/>
    </row>
    <row r="57" spans="1:15" s="142" customFormat="1" ht="30" customHeight="1" x14ac:dyDescent="0.25">
      <c r="A57" s="143" t="s">
        <v>73</v>
      </c>
      <c r="B57" s="178" t="s">
        <v>134</v>
      </c>
      <c r="C57" s="178"/>
      <c r="D57" s="183" t="s">
        <v>135</v>
      </c>
      <c r="E57" s="234"/>
      <c r="F57" s="234"/>
      <c r="G57" s="235">
        <f>E57-F57</f>
        <v>0</v>
      </c>
      <c r="H57" s="197"/>
      <c r="I57" s="197"/>
      <c r="J57" s="197"/>
      <c r="K57" s="197"/>
      <c r="L57" s="197"/>
      <c r="M57" s="237"/>
      <c r="N57" s="237"/>
      <c r="O57" s="134"/>
    </row>
    <row r="58" spans="1:15" s="142" customFormat="1" ht="30" customHeight="1" x14ac:dyDescent="0.25">
      <c r="A58" s="143" t="s">
        <v>73</v>
      </c>
      <c r="B58" s="178" t="s">
        <v>136</v>
      </c>
      <c r="C58" s="178"/>
      <c r="D58" s="183" t="s">
        <v>137</v>
      </c>
      <c r="E58" s="234"/>
      <c r="F58" s="234"/>
      <c r="G58" s="235">
        <f>E58-F58</f>
        <v>0</v>
      </c>
      <c r="H58" s="197"/>
      <c r="I58" s="197"/>
      <c r="J58" s="197"/>
      <c r="K58" s="197"/>
      <c r="L58" s="197"/>
      <c r="M58" s="237"/>
      <c r="N58" s="237"/>
      <c r="O58" s="134"/>
    </row>
    <row r="59" spans="1:15" s="142" customFormat="1" ht="30" customHeight="1" x14ac:dyDescent="0.25">
      <c r="A59" s="143" t="s">
        <v>73</v>
      </c>
      <c r="B59" s="178" t="s">
        <v>71</v>
      </c>
      <c r="C59" s="178"/>
      <c r="D59" s="183" t="s">
        <v>72</v>
      </c>
      <c r="E59" s="234"/>
      <c r="F59" s="234"/>
      <c r="G59" s="235">
        <f t="shared" si="12"/>
        <v>0</v>
      </c>
      <c r="H59" s="197"/>
      <c r="I59" s="197"/>
      <c r="J59" s="197"/>
      <c r="K59" s="197"/>
      <c r="L59" s="197"/>
      <c r="M59" s="237">
        <v>2600</v>
      </c>
      <c r="N59" s="197"/>
      <c r="O59" s="134"/>
    </row>
    <row r="60" spans="1:15" s="142" customFormat="1" ht="30" customHeight="1" x14ac:dyDescent="0.25">
      <c r="A60" s="143" t="s">
        <v>73</v>
      </c>
      <c r="B60" s="178" t="s">
        <v>120</v>
      </c>
      <c r="C60" s="178"/>
      <c r="D60" s="183" t="s">
        <v>121</v>
      </c>
      <c r="E60" s="234"/>
      <c r="F60" s="234"/>
      <c r="G60" s="235">
        <f t="shared" si="12"/>
        <v>0</v>
      </c>
      <c r="H60" s="197"/>
      <c r="I60" s="197"/>
      <c r="J60" s="197"/>
      <c r="K60" s="197"/>
      <c r="L60" s="197"/>
      <c r="M60" s="197"/>
      <c r="N60" s="197"/>
      <c r="O60" s="134"/>
    </row>
    <row r="61" spans="1:15" s="142" customFormat="1" ht="60.75" customHeight="1" x14ac:dyDescent="0.25">
      <c r="A61" s="129" t="s">
        <v>98</v>
      </c>
      <c r="B61" s="145" t="s">
        <v>66</v>
      </c>
      <c r="C61" s="145"/>
      <c r="D61" s="147" t="s">
        <v>309</v>
      </c>
      <c r="E61" s="197"/>
      <c r="F61" s="197"/>
      <c r="G61" s="197"/>
      <c r="H61" s="197"/>
      <c r="I61" s="197"/>
      <c r="J61" s="197"/>
      <c r="K61" s="197"/>
      <c r="L61" s="197"/>
      <c r="M61" s="197"/>
      <c r="N61" s="207"/>
      <c r="O61" s="134"/>
    </row>
    <row r="62" spans="1:15" s="142" customFormat="1" ht="30" customHeight="1" x14ac:dyDescent="0.25">
      <c r="A62" s="143" t="s">
        <v>98</v>
      </c>
      <c r="B62" s="178"/>
      <c r="C62" s="178"/>
      <c r="D62" s="183" t="s">
        <v>119</v>
      </c>
      <c r="E62" s="197"/>
      <c r="F62" s="197"/>
      <c r="G62" s="197"/>
      <c r="H62" s="197"/>
      <c r="I62" s="197"/>
      <c r="J62" s="197"/>
      <c r="K62" s="197"/>
      <c r="L62" s="197"/>
      <c r="M62" s="197"/>
      <c r="N62" s="237">
        <v>0</v>
      </c>
      <c r="O62" s="134"/>
    </row>
    <row r="63" spans="1:15" s="142" customFormat="1" ht="30" customHeight="1" x14ac:dyDescent="0.25">
      <c r="A63" s="143" t="s">
        <v>73</v>
      </c>
      <c r="B63" s="178" t="s">
        <v>80</v>
      </c>
      <c r="C63" s="178"/>
      <c r="D63" s="183" t="s">
        <v>81</v>
      </c>
      <c r="E63" s="234"/>
      <c r="F63" s="234"/>
      <c r="G63" s="235">
        <f t="shared" ref="G63:G69" si="13">E63-F63</f>
        <v>0</v>
      </c>
      <c r="H63" s="197"/>
      <c r="I63" s="197"/>
      <c r="J63" s="197"/>
      <c r="K63" s="197"/>
      <c r="L63" s="197"/>
      <c r="M63" s="237">
        <v>0</v>
      </c>
      <c r="N63" s="237">
        <v>0</v>
      </c>
      <c r="O63" s="134"/>
    </row>
    <row r="64" spans="1:15" s="142" customFormat="1" ht="30" customHeight="1" x14ac:dyDescent="0.25">
      <c r="A64" s="143" t="s">
        <v>73</v>
      </c>
      <c r="B64" s="178" t="s">
        <v>144</v>
      </c>
      <c r="C64" s="178"/>
      <c r="D64" s="183" t="s">
        <v>143</v>
      </c>
      <c r="E64" s="234"/>
      <c r="F64" s="234"/>
      <c r="G64" s="235">
        <f t="shared" si="13"/>
        <v>0</v>
      </c>
      <c r="H64" s="197"/>
      <c r="I64" s="197"/>
      <c r="J64" s="197"/>
      <c r="K64" s="197"/>
      <c r="L64" s="197"/>
      <c r="M64" s="237">
        <v>0</v>
      </c>
      <c r="N64" s="237">
        <v>0</v>
      </c>
      <c r="O64" s="134"/>
    </row>
    <row r="65" spans="1:15" s="142" customFormat="1" ht="30" customHeight="1" x14ac:dyDescent="0.25">
      <c r="A65" s="143" t="s">
        <v>73</v>
      </c>
      <c r="B65" s="178" t="s">
        <v>133</v>
      </c>
      <c r="C65" s="178" t="s">
        <v>42</v>
      </c>
      <c r="D65" s="183" t="s">
        <v>132</v>
      </c>
      <c r="E65" s="234"/>
      <c r="F65" s="234"/>
      <c r="G65" s="235">
        <f t="shared" si="13"/>
        <v>0</v>
      </c>
      <c r="H65" s="197"/>
      <c r="I65" s="197"/>
      <c r="J65" s="197"/>
      <c r="K65" s="197"/>
      <c r="L65" s="197"/>
      <c r="M65" s="237">
        <v>0</v>
      </c>
      <c r="N65" s="237">
        <v>0</v>
      </c>
      <c r="O65" s="134"/>
    </row>
    <row r="66" spans="1:15" s="142" customFormat="1" ht="30" customHeight="1" x14ac:dyDescent="0.25">
      <c r="A66" s="143" t="s">
        <v>73</v>
      </c>
      <c r="B66" s="178" t="s">
        <v>112</v>
      </c>
      <c r="C66" s="178"/>
      <c r="D66" s="183" t="s">
        <v>113</v>
      </c>
      <c r="E66" s="234"/>
      <c r="F66" s="234"/>
      <c r="G66" s="235">
        <f t="shared" si="13"/>
        <v>0</v>
      </c>
      <c r="H66" s="197"/>
      <c r="I66" s="197"/>
      <c r="J66" s="197"/>
      <c r="K66" s="197"/>
      <c r="L66" s="197"/>
      <c r="M66" s="237">
        <v>0</v>
      </c>
      <c r="N66" s="237">
        <v>0</v>
      </c>
      <c r="O66" s="134"/>
    </row>
    <row r="67" spans="1:15" s="142" customFormat="1" ht="30" customHeight="1" x14ac:dyDescent="0.25">
      <c r="A67" s="143" t="s">
        <v>73</v>
      </c>
      <c r="B67" s="178" t="s">
        <v>114</v>
      </c>
      <c r="C67" s="178"/>
      <c r="D67" s="183" t="s">
        <v>115</v>
      </c>
      <c r="E67" s="234"/>
      <c r="F67" s="234"/>
      <c r="G67" s="235">
        <f t="shared" si="13"/>
        <v>0</v>
      </c>
      <c r="H67" s="197"/>
      <c r="I67" s="197"/>
      <c r="J67" s="197"/>
      <c r="K67" s="197"/>
      <c r="L67" s="197"/>
      <c r="M67" s="237">
        <v>0</v>
      </c>
      <c r="N67" s="237">
        <v>0</v>
      </c>
      <c r="O67" s="134"/>
    </row>
    <row r="68" spans="1:15" s="142" customFormat="1" ht="30" customHeight="1" x14ac:dyDescent="0.25">
      <c r="A68" s="143" t="s">
        <v>73</v>
      </c>
      <c r="B68" s="178" t="s">
        <v>116</v>
      </c>
      <c r="C68" s="178"/>
      <c r="D68" s="183" t="s">
        <v>117</v>
      </c>
      <c r="E68" s="234"/>
      <c r="F68" s="234"/>
      <c r="G68" s="235">
        <f t="shared" si="13"/>
        <v>0</v>
      </c>
      <c r="H68" s="197"/>
      <c r="I68" s="197"/>
      <c r="J68" s="197"/>
      <c r="K68" s="197"/>
      <c r="L68" s="197"/>
      <c r="M68" s="237">
        <v>0</v>
      </c>
      <c r="N68" s="237">
        <v>0</v>
      </c>
      <c r="O68" s="134"/>
    </row>
    <row r="69" spans="1:15" s="142" customFormat="1" ht="30" customHeight="1" x14ac:dyDescent="0.25">
      <c r="A69" s="143" t="s">
        <v>138</v>
      </c>
      <c r="B69" s="178" t="s">
        <v>139</v>
      </c>
      <c r="C69" s="178"/>
      <c r="D69" s="183" t="s">
        <v>310</v>
      </c>
      <c r="E69" s="234"/>
      <c r="F69" s="234"/>
      <c r="G69" s="235">
        <f t="shared" si="13"/>
        <v>0</v>
      </c>
      <c r="H69" s="197"/>
      <c r="I69" s="197"/>
      <c r="J69" s="197"/>
      <c r="K69" s="197"/>
      <c r="L69" s="197"/>
      <c r="M69" s="197"/>
      <c r="N69" s="197"/>
      <c r="O69" s="134"/>
    </row>
    <row r="70" spans="1:15" s="142" customFormat="1" ht="30" customHeight="1" x14ac:dyDescent="0.25">
      <c r="A70" s="129" t="s">
        <v>98</v>
      </c>
      <c r="B70" s="145" t="s">
        <v>66</v>
      </c>
      <c r="C70" s="145"/>
      <c r="D70" s="147" t="s">
        <v>122</v>
      </c>
      <c r="E70" s="197"/>
      <c r="F70" s="197"/>
      <c r="G70" s="197"/>
      <c r="H70" s="197"/>
      <c r="I70" s="197"/>
      <c r="J70" s="197"/>
      <c r="K70" s="197"/>
      <c r="L70" s="197"/>
      <c r="M70" s="197"/>
      <c r="N70" s="207"/>
      <c r="O70" s="134"/>
    </row>
    <row r="71" spans="1:15" s="142" customFormat="1" ht="30" customHeight="1" x14ac:dyDescent="0.25">
      <c r="A71" s="283" t="s">
        <v>128</v>
      </c>
      <c r="B71" s="283"/>
      <c r="C71" s="283"/>
      <c r="D71" s="283"/>
      <c r="E71" s="283"/>
      <c r="F71" s="283"/>
      <c r="G71" s="283"/>
      <c r="H71" s="283"/>
      <c r="I71" s="283"/>
      <c r="J71" s="283"/>
      <c r="K71" s="283"/>
      <c r="L71" s="167"/>
      <c r="M71" s="168">
        <v>8544</v>
      </c>
      <c r="N71" s="166">
        <f>N43+N44+N45+N46+N47+N52+N53+N54+N55+N56+N57+N58+N61+N62+N63+N64+N65+N66+N67+N68+N70</f>
        <v>18902</v>
      </c>
      <c r="O71" s="134"/>
    </row>
    <row r="72" spans="1:15" s="142" customFormat="1" ht="30" customHeight="1" x14ac:dyDescent="0.25">
      <c r="A72" s="283" t="s">
        <v>87</v>
      </c>
      <c r="B72" s="283"/>
      <c r="C72" s="283"/>
      <c r="D72" s="283"/>
      <c r="E72" s="283"/>
      <c r="F72" s="283"/>
      <c r="G72" s="283"/>
      <c r="H72" s="283"/>
      <c r="I72" s="283"/>
      <c r="J72" s="283"/>
      <c r="K72" s="283"/>
      <c r="L72" s="167"/>
      <c r="M72" s="167"/>
      <c r="N72" s="211">
        <v>19808</v>
      </c>
      <c r="O72" s="233" t="s">
        <v>335</v>
      </c>
    </row>
    <row r="73" spans="1:15" s="142" customFormat="1" ht="30" customHeight="1" x14ac:dyDescent="0.25">
      <c r="A73" s="283" t="s">
        <v>89</v>
      </c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167"/>
      <c r="M73" s="167"/>
      <c r="N73" s="169">
        <v>-906</v>
      </c>
      <c r="O73" s="134"/>
    </row>
    <row r="74" spans="1:15" ht="30" customHeight="1" x14ac:dyDescent="0.25"/>
    <row r="75" spans="1:15" ht="30" customHeight="1" x14ac:dyDescent="0.25"/>
    <row r="76" spans="1:15" ht="30" customHeight="1" x14ac:dyDescent="0.25">
      <c r="B76" s="136"/>
    </row>
    <row r="77" spans="1:15" ht="30" customHeight="1" x14ac:dyDescent="0.25"/>
    <row r="78" spans="1:15" ht="30" customHeight="1" x14ac:dyDescent="0.25"/>
    <row r="79" spans="1:15" ht="30" customHeight="1" x14ac:dyDescent="0.25"/>
    <row r="80" spans="1:15" ht="30" customHeight="1" x14ac:dyDescent="0.25"/>
    <row r="81" ht="30" customHeight="1" x14ac:dyDescent="0.25"/>
    <row r="82" ht="30" customHeight="1" x14ac:dyDescent="0.25"/>
  </sheetData>
  <mergeCells count="20">
    <mergeCell ref="A1:N1"/>
    <mergeCell ref="M2:N2"/>
    <mergeCell ref="A73:K73"/>
    <mergeCell ref="A71:K71"/>
    <mergeCell ref="A3:N3"/>
    <mergeCell ref="A41:N41"/>
    <mergeCell ref="A37:M37"/>
    <mergeCell ref="A38:M38"/>
    <mergeCell ref="A39:M39"/>
    <mergeCell ref="E12:E14"/>
    <mergeCell ref="G12:G14"/>
    <mergeCell ref="I12:I14"/>
    <mergeCell ref="J12:J14"/>
    <mergeCell ref="K12:K14"/>
    <mergeCell ref="L12:L14"/>
    <mergeCell ref="M12:M14"/>
    <mergeCell ref="N12:N14"/>
    <mergeCell ref="B12:B14"/>
    <mergeCell ref="A12:A14"/>
    <mergeCell ref="A72:K72"/>
  </mergeCells>
  <pageMargins left="0" right="0" top="0.74803149606299213" bottom="0.74803149606299213" header="0.31496062992125984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52"/>
  <sheetViews>
    <sheetView tabSelected="1" topLeftCell="A16" zoomScale="87" zoomScaleNormal="100" workbookViewId="0">
      <selection activeCell="E35" sqref="E35"/>
    </sheetView>
  </sheetViews>
  <sheetFormatPr defaultColWidth="9.140625" defaultRowHeight="15" x14ac:dyDescent="0.25"/>
  <cols>
    <col min="1" max="1" width="65.28515625" style="19" customWidth="1"/>
    <col min="2" max="5" width="16.85546875" style="19" customWidth="1"/>
    <col min="6" max="6" width="17.140625" style="19" customWidth="1"/>
    <col min="7" max="7" width="45.7109375" style="19" customWidth="1"/>
    <col min="8" max="8" width="17.140625" style="19" customWidth="1"/>
    <col min="9" max="16384" width="9.140625" style="19"/>
  </cols>
  <sheetData>
    <row r="2" spans="1:8" ht="36" customHeight="1" x14ac:dyDescent="0.25">
      <c r="A2" s="303" t="s">
        <v>318</v>
      </c>
      <c r="B2" s="304"/>
      <c r="C2" s="304"/>
      <c r="D2" s="304"/>
      <c r="E2" s="304"/>
      <c r="F2" s="304"/>
      <c r="G2" s="305"/>
    </row>
    <row r="3" spans="1:8" s="17" customFormat="1" ht="51.95" customHeight="1" x14ac:dyDescent="0.25">
      <c r="A3" s="311" t="s">
        <v>319</v>
      </c>
      <c r="B3" s="312"/>
      <c r="C3" s="312"/>
      <c r="D3" s="312"/>
      <c r="E3" s="312"/>
      <c r="F3" s="312"/>
      <c r="G3" s="313"/>
      <c r="H3" s="19"/>
    </row>
    <row r="4" spans="1:8" s="17" customFormat="1" x14ac:dyDescent="0.25">
      <c r="A4" s="314" t="s">
        <v>331</v>
      </c>
      <c r="B4" s="314"/>
      <c r="C4" s="314"/>
      <c r="D4" s="314"/>
      <c r="E4" s="314"/>
      <c r="F4" s="314"/>
      <c r="G4" s="314"/>
      <c r="H4" s="19"/>
    </row>
    <row r="5" spans="1:8" ht="14.1" customHeight="1" x14ac:dyDescent="0.25">
      <c r="B5" s="20"/>
      <c r="C5" s="20"/>
      <c r="D5" s="20"/>
      <c r="E5" s="20"/>
      <c r="F5" s="20"/>
      <c r="G5" s="20"/>
    </row>
    <row r="6" spans="1:8" ht="15" customHeight="1" x14ac:dyDescent="0.25">
      <c r="C6" s="309" t="s">
        <v>274</v>
      </c>
      <c r="D6" s="309"/>
      <c r="E6" s="309"/>
      <c r="F6" s="309"/>
      <c r="G6" s="127"/>
    </row>
    <row r="7" spans="1:8" ht="48" customHeight="1" x14ac:dyDescent="0.25">
      <c r="A7" s="21" t="s">
        <v>290</v>
      </c>
      <c r="B7" s="21" t="s">
        <v>272</v>
      </c>
      <c r="C7" s="22" t="s">
        <v>281</v>
      </c>
      <c r="D7" s="22" t="s">
        <v>280</v>
      </c>
      <c r="E7" s="22" t="s">
        <v>315</v>
      </c>
      <c r="F7" s="22" t="s">
        <v>316</v>
      </c>
      <c r="G7" s="21" t="s">
        <v>282</v>
      </c>
    </row>
    <row r="8" spans="1:8" ht="30" customHeight="1" x14ac:dyDescent="0.25">
      <c r="A8" s="23" t="s">
        <v>300</v>
      </c>
      <c r="B8" s="24">
        <f>'Modello COVID-19_rev'!N37</f>
        <v>-47945</v>
      </c>
      <c r="C8" s="25"/>
      <c r="D8" s="25"/>
      <c r="E8" s="25"/>
      <c r="F8" s="24">
        <f>B8</f>
        <v>-47945</v>
      </c>
      <c r="G8" s="26"/>
    </row>
    <row r="9" spans="1:8" ht="30" customHeight="1" x14ac:dyDescent="0.25">
      <c r="A9" s="23" t="s">
        <v>292</v>
      </c>
      <c r="B9" s="24">
        <f>'Modello COVID-19_rev'!N38</f>
        <v>3325</v>
      </c>
      <c r="C9" s="25"/>
      <c r="D9" s="24">
        <f>'Modello COVID-19_rev'!M10</f>
        <v>0</v>
      </c>
      <c r="E9" s="24">
        <f>B9-D9</f>
        <v>3325</v>
      </c>
      <c r="F9" s="29"/>
      <c r="G9" s="27"/>
    </row>
    <row r="10" spans="1:8" ht="30" customHeight="1" x14ac:dyDescent="0.25">
      <c r="A10" s="28" t="s">
        <v>271</v>
      </c>
      <c r="B10" s="24">
        <f>'Modello COVID-19_rev'!M71</f>
        <v>8544</v>
      </c>
      <c r="C10" s="29"/>
      <c r="D10" s="29"/>
      <c r="E10" s="29"/>
      <c r="F10" s="24">
        <f>B10</f>
        <v>8544</v>
      </c>
      <c r="G10" s="30"/>
    </row>
    <row r="11" spans="1:8" ht="30" customHeight="1" x14ac:dyDescent="0.25">
      <c r="A11" s="28" t="s">
        <v>273</v>
      </c>
      <c r="B11" s="24">
        <f>'Modello COVID-19_rev'!N71</f>
        <v>18902</v>
      </c>
      <c r="C11" s="24">
        <f>SUM('Prospetto a.2'!H17:I26)</f>
        <v>13828.54</v>
      </c>
      <c r="D11" s="29"/>
      <c r="E11" s="29"/>
      <c r="F11" s="24">
        <f>'Modello COVID-19_rev'!N71-'Calcolo avanzo fondi COVID-19'!C11</f>
        <v>5073.4599999999991</v>
      </c>
      <c r="G11" s="31"/>
    </row>
    <row r="12" spans="1:8" ht="30" customHeight="1" x14ac:dyDescent="0.25">
      <c r="A12" s="28" t="s">
        <v>293</v>
      </c>
      <c r="B12" s="24">
        <f>-'Modello COVID-19_rev'!N72</f>
        <v>-19808</v>
      </c>
      <c r="C12" s="24">
        <f>B12</f>
        <v>-19808</v>
      </c>
      <c r="D12" s="29"/>
      <c r="E12" s="29"/>
      <c r="F12" s="29"/>
      <c r="G12" s="31"/>
    </row>
    <row r="13" spans="1:8" ht="30" customHeight="1" x14ac:dyDescent="0.25">
      <c r="A13" s="32" t="s">
        <v>275</v>
      </c>
      <c r="B13" s="33">
        <f>B8+B10-B11-B12+B9</f>
        <v>-35170</v>
      </c>
      <c r="C13" s="213">
        <f>IF(-C11-C12&gt;0,-C11-C12,"ERRORE")</f>
        <v>5979.4599999999991</v>
      </c>
      <c r="D13" s="33">
        <f>D9</f>
        <v>0</v>
      </c>
      <c r="E13" s="33">
        <f>E9</f>
        <v>3325</v>
      </c>
      <c r="F13" s="33">
        <f>F8+F10-F11+F12+F9</f>
        <v>-44474.46</v>
      </c>
      <c r="G13" s="39"/>
    </row>
    <row r="14" spans="1:8" ht="30" customHeight="1" x14ac:dyDescent="0.25">
      <c r="A14" s="133" t="s">
        <v>320</v>
      </c>
      <c r="B14" s="192"/>
      <c r="C14" s="231">
        <v>11902</v>
      </c>
      <c r="D14" s="29"/>
      <c r="E14" s="232">
        <f>'Modello COVID-19_rev'!N38-'Prospetto a.2'!G9-'Prospetto a.2'!G10-'Prospetto a.2'!G13</f>
        <v>0</v>
      </c>
      <c r="F14" s="29"/>
      <c r="G14" s="39"/>
    </row>
    <row r="15" spans="1:8" ht="30" customHeight="1" x14ac:dyDescent="0.25">
      <c r="A15" s="191" t="s">
        <v>321</v>
      </c>
      <c r="B15" s="192"/>
      <c r="C15" s="36">
        <f>C13-C14</f>
        <v>-5922.5400000000009</v>
      </c>
      <c r="D15" s="36">
        <f>D13</f>
        <v>0</v>
      </c>
      <c r="E15" s="36">
        <f t="shared" ref="E15" si="0">E13-E14</f>
        <v>3325</v>
      </c>
      <c r="F15" s="33">
        <f>F13</f>
        <v>-44474.46</v>
      </c>
      <c r="G15" s="39"/>
    </row>
    <row r="16" spans="1:8" ht="30" customHeight="1" x14ac:dyDescent="0.25">
      <c r="A16" s="132" t="s">
        <v>322</v>
      </c>
      <c r="B16" s="34"/>
      <c r="C16" s="318"/>
      <c r="D16" s="186"/>
      <c r="E16" s="186"/>
      <c r="F16" s="24">
        <f>'Modello COVID-19_rev'!N62</f>
        <v>0</v>
      </c>
      <c r="G16" s="31"/>
    </row>
    <row r="17" spans="1:9" ht="30" customHeight="1" x14ac:dyDescent="0.25">
      <c r="A17" s="32" t="s">
        <v>323</v>
      </c>
      <c r="B17" s="35"/>
      <c r="C17" s="319"/>
      <c r="D17" s="187"/>
      <c r="E17" s="187"/>
      <c r="F17" s="36">
        <f>F16+F13</f>
        <v>-44474.46</v>
      </c>
      <c r="G17" s="31"/>
    </row>
    <row r="18" spans="1:9" ht="30" customHeight="1" x14ac:dyDescent="0.25">
      <c r="A18" s="132" t="s">
        <v>324</v>
      </c>
      <c r="B18" s="35"/>
      <c r="C18" s="319"/>
      <c r="D18" s="188"/>
      <c r="E18" s="190">
        <f>E15</f>
        <v>3325</v>
      </c>
      <c r="F18" s="190">
        <f>'Prospetto a.2'!G8</f>
        <v>71402.070000000007</v>
      </c>
      <c r="G18" s="189" t="s">
        <v>305</v>
      </c>
    </row>
    <row r="19" spans="1:9" ht="30" customHeight="1" x14ac:dyDescent="0.25">
      <c r="A19" s="32" t="s">
        <v>325</v>
      </c>
      <c r="B19" s="35"/>
      <c r="C19" s="319"/>
      <c r="D19" s="187"/>
      <c r="E19" s="302">
        <f>IF(F17&gt;0,F18+E18,IF(F18+E18+F17&gt;0,F18+E18+F17,0))</f>
        <v>30252.610000000008</v>
      </c>
      <c r="F19" s="302"/>
      <c r="G19" s="31"/>
    </row>
    <row r="20" spans="1:9" ht="30" customHeight="1" x14ac:dyDescent="0.25">
      <c r="A20" s="132" t="s">
        <v>329</v>
      </c>
      <c r="B20" s="35"/>
      <c r="C20" s="320"/>
      <c r="D20" s="187"/>
      <c r="E20" s="321">
        <f>E36+F36</f>
        <v>0</v>
      </c>
      <c r="F20" s="321"/>
      <c r="G20" s="37"/>
    </row>
    <row r="21" spans="1:9" ht="30" customHeight="1" x14ac:dyDescent="0.25">
      <c r="A21" s="38" t="s">
        <v>294</v>
      </c>
      <c r="B21" s="35"/>
      <c r="C21" s="36">
        <f>C15</f>
        <v>-5922.5400000000009</v>
      </c>
      <c r="D21" s="33">
        <f>D15</f>
        <v>0</v>
      </c>
      <c r="E21" s="307">
        <f>IF(E20+E19&lt;F18+E18,E19+E20,F18+E18)</f>
        <v>30252.610000000008</v>
      </c>
      <c r="F21" s="308"/>
      <c r="G21" s="39"/>
    </row>
    <row r="22" spans="1:9" ht="15" customHeight="1" x14ac:dyDescent="0.25">
      <c r="A22" s="306" t="s">
        <v>276</v>
      </c>
      <c r="B22" s="306"/>
      <c r="C22" s="208"/>
      <c r="D22" s="40"/>
      <c r="E22" s="40"/>
      <c r="F22" s="40"/>
      <c r="G22" s="41"/>
      <c r="I22" s="42"/>
    </row>
    <row r="23" spans="1:9" ht="30" customHeight="1" x14ac:dyDescent="0.25">
      <c r="A23" s="328" t="s">
        <v>277</v>
      </c>
      <c r="B23" s="329"/>
      <c r="C23" s="310"/>
      <c r="D23" s="315"/>
      <c r="E23" s="302">
        <f>E20</f>
        <v>0</v>
      </c>
      <c r="F23" s="302"/>
      <c r="G23" s="28"/>
    </row>
    <row r="24" spans="1:9" ht="30" customHeight="1" x14ac:dyDescent="0.25">
      <c r="A24" s="328" t="s">
        <v>279</v>
      </c>
      <c r="B24" s="329"/>
      <c r="C24" s="310"/>
      <c r="D24" s="316"/>
      <c r="E24" s="302">
        <f>IF(E21-E23&gt;F16,F16,E21-E23)</f>
        <v>0</v>
      </c>
      <c r="F24" s="302"/>
      <c r="G24" s="28"/>
    </row>
    <row r="25" spans="1:9" ht="30" customHeight="1" x14ac:dyDescent="0.25">
      <c r="A25" s="328" t="s">
        <v>278</v>
      </c>
      <c r="B25" s="329"/>
      <c r="C25" s="310"/>
      <c r="D25" s="317"/>
      <c r="E25" s="302">
        <f>IF(E21-E23-E24&gt;0,E21-E23-E24,0)</f>
        <v>30252.610000000008</v>
      </c>
      <c r="F25" s="302"/>
      <c r="G25" s="28"/>
    </row>
    <row r="26" spans="1:9" ht="30" customHeight="1" x14ac:dyDescent="0.25">
      <c r="A26" s="328" t="s">
        <v>288</v>
      </c>
      <c r="B26" s="329"/>
      <c r="C26" s="310"/>
      <c r="D26" s="43">
        <f>D21</f>
        <v>0</v>
      </c>
      <c r="E26" s="322"/>
      <c r="F26" s="323"/>
      <c r="G26" s="28" t="s">
        <v>289</v>
      </c>
    </row>
    <row r="27" spans="1:9" ht="30" customHeight="1" x14ac:dyDescent="0.25">
      <c r="A27" s="328" t="s">
        <v>317</v>
      </c>
      <c r="B27" s="329"/>
      <c r="C27" s="212">
        <f>C21</f>
        <v>-5922.5400000000009</v>
      </c>
      <c r="D27" s="209"/>
      <c r="E27" s="324"/>
      <c r="F27" s="325"/>
      <c r="G27" s="30"/>
    </row>
    <row r="28" spans="1:9" ht="15" customHeight="1" x14ac:dyDescent="0.25">
      <c r="A28" s="44"/>
      <c r="B28" s="44"/>
      <c r="C28" s="45"/>
      <c r="D28" s="45"/>
      <c r="E28" s="45"/>
      <c r="F28" s="45"/>
      <c r="G28" s="45"/>
    </row>
    <row r="29" spans="1:9" ht="30" customHeight="1" x14ac:dyDescent="0.25">
      <c r="A29" s="336" t="s">
        <v>330</v>
      </c>
      <c r="B29" s="337"/>
      <c r="C29" s="337"/>
      <c r="D29" s="338"/>
      <c r="E29" s="130" t="s">
        <v>326</v>
      </c>
      <c r="F29" s="214" t="s">
        <v>327</v>
      </c>
      <c r="G29" s="130" t="s">
        <v>282</v>
      </c>
    </row>
    <row r="30" spans="1:9" ht="30" customHeight="1" x14ac:dyDescent="0.25">
      <c r="A30" s="330" t="s">
        <v>328</v>
      </c>
      <c r="B30" s="331"/>
      <c r="C30" s="331"/>
      <c r="D30" s="332"/>
      <c r="E30" s="46">
        <f>'Modello COVID-19_rev'!M12+'Modello COVID-19_rev'!M15</f>
        <v>6540</v>
      </c>
      <c r="F30" s="46">
        <f>'Modello COVID-19_rev'!M18</f>
        <v>0</v>
      </c>
      <c r="G30" s="299" t="s">
        <v>301</v>
      </c>
    </row>
    <row r="31" spans="1:9" ht="30" customHeight="1" x14ac:dyDescent="0.25">
      <c r="A31" s="330" t="s">
        <v>284</v>
      </c>
      <c r="B31" s="331"/>
      <c r="C31" s="331"/>
      <c r="D31" s="332"/>
      <c r="E31" s="215">
        <v>2554</v>
      </c>
      <c r="F31" s="215">
        <v>122</v>
      </c>
      <c r="G31" s="300"/>
    </row>
    <row r="32" spans="1:9" ht="30" customHeight="1" x14ac:dyDescent="0.25">
      <c r="A32" s="330" t="s">
        <v>285</v>
      </c>
      <c r="B32" s="331"/>
      <c r="C32" s="331"/>
      <c r="D32" s="332"/>
      <c r="E32" s="216">
        <v>1410</v>
      </c>
      <c r="F32" s="216"/>
      <c r="G32" s="300"/>
    </row>
    <row r="33" spans="1:7" ht="30" customHeight="1" x14ac:dyDescent="0.25">
      <c r="A33" s="330" t="s">
        <v>286</v>
      </c>
      <c r="B33" s="331"/>
      <c r="C33" s="331"/>
      <c r="D33" s="332"/>
      <c r="E33" s="216"/>
      <c r="F33" s="216"/>
      <c r="G33" s="300"/>
    </row>
    <row r="34" spans="1:7" ht="30" customHeight="1" x14ac:dyDescent="0.25">
      <c r="A34" s="330" t="s">
        <v>287</v>
      </c>
      <c r="B34" s="331"/>
      <c r="C34" s="331"/>
      <c r="D34" s="332"/>
      <c r="E34" s="215">
        <v>3700</v>
      </c>
      <c r="F34" s="215"/>
      <c r="G34" s="300"/>
    </row>
    <row r="35" spans="1:7" ht="30" customHeight="1" x14ac:dyDescent="0.25">
      <c r="A35" s="333" t="s">
        <v>313</v>
      </c>
      <c r="B35" s="334"/>
      <c r="C35" s="334"/>
      <c r="D35" s="335"/>
      <c r="E35" s="216"/>
      <c r="F35" s="216"/>
      <c r="G35" s="301"/>
    </row>
    <row r="36" spans="1:7" ht="30" customHeight="1" x14ac:dyDescent="0.25">
      <c r="A36" s="330" t="s">
        <v>283</v>
      </c>
      <c r="B36" s="331"/>
      <c r="C36" s="331"/>
      <c r="D36" s="331"/>
      <c r="E36" s="46">
        <f>IF(SUM(E30:F30)-SUM(E31:F35)&gt;0,SUM(E30:F30)-SUM(E31:F35),0)</f>
        <v>0</v>
      </c>
      <c r="F36" s="46">
        <f>IF(SUM(F30:G30)-SUM(F31:G35)&gt;0,SUM(F30:G30)-SUM(F31:G35),0)</f>
        <v>0</v>
      </c>
      <c r="G36" s="28"/>
    </row>
    <row r="37" spans="1:7" ht="20.100000000000001" customHeight="1" x14ac:dyDescent="0.25">
      <c r="A37" s="47"/>
      <c r="B37" s="48"/>
    </row>
    <row r="38" spans="1:7" ht="81.75" customHeight="1" x14ac:dyDescent="0.25">
      <c r="A38" s="49" t="s">
        <v>140</v>
      </c>
      <c r="B38" s="21" t="s">
        <v>74</v>
      </c>
      <c r="G38" s="50"/>
    </row>
    <row r="39" spans="1:7" ht="30" customHeight="1" x14ac:dyDescent="0.25">
      <c r="A39" s="51" t="s">
        <v>202</v>
      </c>
      <c r="B39" s="176">
        <f>'Prospetto a.2'!M17</f>
        <v>0</v>
      </c>
    </row>
    <row r="40" spans="1:7" ht="30" customHeight="1" x14ac:dyDescent="0.25">
      <c r="A40" s="51" t="s">
        <v>203</v>
      </c>
      <c r="B40" s="176">
        <f>'Prospetto a.2'!M18</f>
        <v>-1741</v>
      </c>
    </row>
    <row r="41" spans="1:7" ht="60" customHeight="1" x14ac:dyDescent="0.25">
      <c r="A41" s="51" t="s">
        <v>204</v>
      </c>
      <c r="B41" s="176">
        <f>'Prospetto a.2'!M19</f>
        <v>-268.53999999999996</v>
      </c>
    </row>
    <row r="42" spans="1:7" ht="60" x14ac:dyDescent="0.25">
      <c r="A42" s="51" t="s">
        <v>205</v>
      </c>
      <c r="B42" s="176">
        <f>'Prospetto a.2'!M20</f>
        <v>47</v>
      </c>
    </row>
    <row r="43" spans="1:7" ht="60" x14ac:dyDescent="0.25">
      <c r="A43" s="51" t="s">
        <v>206</v>
      </c>
      <c r="B43" s="176">
        <f>'Prospetto a.2'!M21</f>
        <v>0</v>
      </c>
    </row>
    <row r="44" spans="1:7" ht="53.45" customHeight="1" x14ac:dyDescent="0.25">
      <c r="A44" s="51" t="s">
        <v>207</v>
      </c>
      <c r="B44" s="176">
        <f>'Prospetto a.2'!M22</f>
        <v>0</v>
      </c>
    </row>
    <row r="45" spans="1:7" ht="75" x14ac:dyDescent="0.25">
      <c r="A45" s="52" t="s">
        <v>208</v>
      </c>
      <c r="B45" s="176">
        <f>'Prospetto a.2'!M23</f>
        <v>-3169</v>
      </c>
    </row>
    <row r="46" spans="1:7" ht="45" x14ac:dyDescent="0.25">
      <c r="A46" s="52" t="s">
        <v>209</v>
      </c>
      <c r="B46" s="176">
        <f>'Prospetto a.2'!M24</f>
        <v>0</v>
      </c>
    </row>
    <row r="47" spans="1:7" ht="75" x14ac:dyDescent="0.25">
      <c r="A47" s="52" t="s">
        <v>210</v>
      </c>
      <c r="B47" s="176">
        <f>'Prospetto a.2'!M25</f>
        <v>0</v>
      </c>
    </row>
    <row r="48" spans="1:7" ht="30" x14ac:dyDescent="0.25">
      <c r="A48" s="52" t="s">
        <v>211</v>
      </c>
      <c r="B48" s="176">
        <f>'Prospetto a.2'!M26</f>
        <v>0</v>
      </c>
    </row>
    <row r="49" spans="1:2" ht="30" customHeight="1" x14ac:dyDescent="0.25">
      <c r="A49" s="18" t="s">
        <v>291</v>
      </c>
      <c r="B49" s="46">
        <f>SUM(B39:B48)</f>
        <v>-5131.54</v>
      </c>
    </row>
    <row r="50" spans="1:2" ht="30" customHeight="1" x14ac:dyDescent="0.25">
      <c r="A50" s="326" t="s">
        <v>314</v>
      </c>
      <c r="B50" s="326"/>
    </row>
    <row r="51" spans="1:2" x14ac:dyDescent="0.25">
      <c r="A51" s="327"/>
      <c r="B51" s="327"/>
    </row>
    <row r="52" spans="1:2" x14ac:dyDescent="0.25">
      <c r="A52" s="327"/>
      <c r="B52" s="327"/>
    </row>
  </sheetData>
  <sheetProtection algorithmName="SHA-512" hashValue="za8uuPIWmt+XTYwx4wTxTSsKb2J73Uvk4QZNx55MQaZxixZn+X2tu4qk3L9KdYzMFvwUUJnF40prx30GQf+wYw==" saltValue="p49D1YBytPaGFezM0yrRfg==" spinCount="100000" sheet="1" formatCells="0" formatColumns="0" formatRows="0" insertRows="0"/>
  <mergeCells count="30">
    <mergeCell ref="A50:B52"/>
    <mergeCell ref="A23:B23"/>
    <mergeCell ref="A24:B24"/>
    <mergeCell ref="A25:B25"/>
    <mergeCell ref="A26:B26"/>
    <mergeCell ref="A27:B27"/>
    <mergeCell ref="A31:D31"/>
    <mergeCell ref="A32:D32"/>
    <mergeCell ref="A34:D34"/>
    <mergeCell ref="A35:D35"/>
    <mergeCell ref="A36:D36"/>
    <mergeCell ref="A29:D29"/>
    <mergeCell ref="A30:D30"/>
    <mergeCell ref="A33:D33"/>
    <mergeCell ref="G30:G35"/>
    <mergeCell ref="E25:F25"/>
    <mergeCell ref="A2:G2"/>
    <mergeCell ref="A22:B22"/>
    <mergeCell ref="E21:F21"/>
    <mergeCell ref="E23:F23"/>
    <mergeCell ref="E24:F24"/>
    <mergeCell ref="C6:F6"/>
    <mergeCell ref="C23:C26"/>
    <mergeCell ref="A3:G3"/>
    <mergeCell ref="A4:G4"/>
    <mergeCell ref="D23:D25"/>
    <mergeCell ref="C16:C20"/>
    <mergeCell ref="E19:F19"/>
    <mergeCell ref="E20:F20"/>
    <mergeCell ref="E26:F27"/>
  </mergeCells>
  <pageMargins left="0.70866141732283505" right="0.70866141732283505" top="0.74803149606299202" bottom="0.74803149606299202" header="0.31496062992126" footer="0.31496062992126"/>
  <pageSetup paperSize="9" scale="42" orientation="portrait" r:id="rId1"/>
  <ignoredErrors>
    <ignoredError sqref="E2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"/>
  <sheetViews>
    <sheetView zoomScaleNormal="100" workbookViewId="0">
      <selection activeCell="B8" sqref="B8"/>
    </sheetView>
  </sheetViews>
  <sheetFormatPr defaultColWidth="8.85546875" defaultRowHeight="11.25" customHeight="1" x14ac:dyDescent="0.25"/>
  <cols>
    <col min="1" max="1" width="17.85546875" style="4" customWidth="1"/>
    <col min="2" max="2" width="78.7109375" customWidth="1"/>
  </cols>
  <sheetData>
    <row r="1" spans="1:9" ht="35.25" customHeight="1" x14ac:dyDescent="0.25">
      <c r="C1" s="339"/>
      <c r="D1" s="339"/>
      <c r="E1" s="339"/>
      <c r="F1" s="339"/>
      <c r="G1" s="339"/>
      <c r="H1" s="339"/>
      <c r="I1" s="339"/>
    </row>
    <row r="2" spans="1:9" s="1" customFormat="1" ht="28.5" x14ac:dyDescent="0.25">
      <c r="A2" s="5" t="s">
        <v>145</v>
      </c>
      <c r="B2" s="6" t="s">
        <v>146</v>
      </c>
    </row>
    <row r="3" spans="1:9" s="10" customFormat="1" ht="24.95" customHeight="1" x14ac:dyDescent="0.25">
      <c r="A3" s="8" t="s">
        <v>31</v>
      </c>
      <c r="B3" s="9" t="s">
        <v>32</v>
      </c>
      <c r="C3" s="7"/>
    </row>
    <row r="4" spans="1:9" s="1" customFormat="1" ht="24.95" customHeight="1" x14ac:dyDescent="0.25">
      <c r="A4" s="11" t="s">
        <v>147</v>
      </c>
      <c r="B4" s="12" t="s">
        <v>148</v>
      </c>
    </row>
    <row r="5" spans="1:9" s="1" customFormat="1" ht="24.95" customHeight="1" x14ac:dyDescent="0.25">
      <c r="A5" s="11" t="s">
        <v>149</v>
      </c>
      <c r="B5" s="12" t="s">
        <v>150</v>
      </c>
    </row>
    <row r="6" spans="1:9" s="1" customFormat="1" ht="24.95" customHeight="1" x14ac:dyDescent="0.25">
      <c r="A6" s="11" t="s">
        <v>151</v>
      </c>
      <c r="B6" s="12" t="s">
        <v>152</v>
      </c>
    </row>
    <row r="7" spans="1:9" s="1" customFormat="1" ht="24.95" customHeight="1" x14ac:dyDescent="0.25">
      <c r="A7" s="11" t="s">
        <v>153</v>
      </c>
      <c r="B7" s="12" t="s">
        <v>154</v>
      </c>
    </row>
    <row r="8" spans="1:9" s="1" customFormat="1" ht="24.95" customHeight="1" x14ac:dyDescent="0.25">
      <c r="A8" s="11" t="s">
        <v>155</v>
      </c>
      <c r="B8" s="12" t="s">
        <v>156</v>
      </c>
    </row>
    <row r="9" spans="1:9" s="1" customFormat="1" ht="24.95" customHeight="1" x14ac:dyDescent="0.25">
      <c r="A9" s="11" t="s">
        <v>157</v>
      </c>
      <c r="B9" s="12" t="s">
        <v>158</v>
      </c>
    </row>
    <row r="10" spans="1:9" s="1" customFormat="1" ht="24.95" customHeight="1" x14ac:dyDescent="0.25">
      <c r="A10" s="11" t="s">
        <v>159</v>
      </c>
      <c r="B10" s="12" t="s">
        <v>160</v>
      </c>
    </row>
    <row r="11" spans="1:9" s="1" customFormat="1" ht="24.95" customHeight="1" x14ac:dyDescent="0.25">
      <c r="A11" s="11" t="s">
        <v>161</v>
      </c>
      <c r="B11" s="12" t="s">
        <v>162</v>
      </c>
    </row>
    <row r="12" spans="1:9" s="1" customFormat="1" ht="24.95" customHeight="1" x14ac:dyDescent="0.25">
      <c r="A12" s="11" t="s">
        <v>163</v>
      </c>
      <c r="B12" s="12" t="s">
        <v>164</v>
      </c>
    </row>
    <row r="13" spans="1:9" s="1" customFormat="1" ht="24.95" customHeight="1" x14ac:dyDescent="0.25">
      <c r="A13" s="11" t="s">
        <v>165</v>
      </c>
      <c r="B13" s="12" t="s">
        <v>166</v>
      </c>
    </row>
  </sheetData>
  <mergeCells count="1">
    <mergeCell ref="C1:I1"/>
  </mergeCells>
  <pageMargins left="0" right="0" top="0.74803149606299213" bottom="0.74803149606299213" header="0.31496062992125984" footer="0.31496062992125984"/>
  <pageSetup paperSize="9" scale="1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0"/>
  <sheetViews>
    <sheetView zoomScaleNormal="100" workbookViewId="0">
      <selection activeCell="B15" sqref="B15"/>
    </sheetView>
  </sheetViews>
  <sheetFormatPr defaultColWidth="9.140625" defaultRowHeight="11.25" customHeight="1" x14ac:dyDescent="0.25"/>
  <cols>
    <col min="1" max="1" width="17.85546875" style="2" customWidth="1"/>
    <col min="2" max="2" width="78.7109375" style="1" customWidth="1"/>
    <col min="3" max="16384" width="9.140625" style="1"/>
  </cols>
  <sheetData>
    <row r="1" spans="1:2" ht="33" customHeight="1" x14ac:dyDescent="0.25"/>
    <row r="2" spans="1:2" s="3" customFormat="1" ht="34.5" customHeight="1" x14ac:dyDescent="0.25">
      <c r="A2" s="5" t="s">
        <v>145</v>
      </c>
      <c r="B2" s="6" t="s">
        <v>167</v>
      </c>
    </row>
    <row r="3" spans="1:2" s="14" customFormat="1" ht="24.95" customHeight="1" x14ac:dyDescent="0.25">
      <c r="A3" s="8" t="s">
        <v>58</v>
      </c>
      <c r="B3" s="13" t="s">
        <v>59</v>
      </c>
    </row>
    <row r="4" spans="1:2" s="3" customFormat="1" ht="24.95" customHeight="1" x14ac:dyDescent="0.25">
      <c r="A4" s="15" t="s">
        <v>168</v>
      </c>
      <c r="B4" s="16" t="s">
        <v>169</v>
      </c>
    </row>
    <row r="5" spans="1:2" s="3" customFormat="1" ht="24.95" customHeight="1" x14ac:dyDescent="0.25">
      <c r="A5" s="15" t="s">
        <v>170</v>
      </c>
      <c r="B5" s="16" t="s">
        <v>171</v>
      </c>
    </row>
    <row r="6" spans="1:2" s="3" customFormat="1" ht="24.95" customHeight="1" x14ac:dyDescent="0.25">
      <c r="A6" s="15" t="s">
        <v>172</v>
      </c>
      <c r="B6" s="16" t="s">
        <v>173</v>
      </c>
    </row>
    <row r="7" spans="1:2" s="3" customFormat="1" ht="24.95" customHeight="1" x14ac:dyDescent="0.25">
      <c r="A7" s="15" t="s">
        <v>174</v>
      </c>
      <c r="B7" s="16" t="s">
        <v>175</v>
      </c>
    </row>
    <row r="8" spans="1:2" s="3" customFormat="1" ht="24.95" customHeight="1" x14ac:dyDescent="0.25">
      <c r="A8" s="15" t="s">
        <v>176</v>
      </c>
      <c r="B8" s="16" t="s">
        <v>177</v>
      </c>
    </row>
    <row r="9" spans="1:2" s="3" customFormat="1" ht="24.95" customHeight="1" x14ac:dyDescent="0.25">
      <c r="A9" s="15" t="s">
        <v>178</v>
      </c>
      <c r="B9" s="16" t="s">
        <v>179</v>
      </c>
    </row>
    <row r="10" spans="1:2" s="3" customFormat="1" ht="24.95" customHeight="1" x14ac:dyDescent="0.25">
      <c r="A10" s="15" t="s">
        <v>180</v>
      </c>
      <c r="B10" s="16" t="s">
        <v>181</v>
      </c>
    </row>
    <row r="11" spans="1:2" s="3" customFormat="1" ht="24.95" customHeight="1" x14ac:dyDescent="0.25">
      <c r="A11" s="15" t="s">
        <v>182</v>
      </c>
      <c r="B11" s="16" t="s">
        <v>183</v>
      </c>
    </row>
    <row r="12" spans="1:2" s="3" customFormat="1" ht="24.95" customHeight="1" x14ac:dyDescent="0.25">
      <c r="A12" s="15" t="s">
        <v>184</v>
      </c>
      <c r="B12" s="16" t="s">
        <v>185</v>
      </c>
    </row>
    <row r="13" spans="1:2" s="3" customFormat="1" ht="24.95" customHeight="1" x14ac:dyDescent="0.25">
      <c r="A13" s="15" t="s">
        <v>186</v>
      </c>
      <c r="B13" s="16" t="s">
        <v>187</v>
      </c>
    </row>
    <row r="14" spans="1:2" s="3" customFormat="1" ht="24.95" customHeight="1" x14ac:dyDescent="0.25">
      <c r="A14" s="15" t="s">
        <v>188</v>
      </c>
      <c r="B14" s="16" t="s">
        <v>189</v>
      </c>
    </row>
    <row r="15" spans="1:2" s="3" customFormat="1" ht="24.95" customHeight="1" x14ac:dyDescent="0.25">
      <c r="A15" s="15" t="s">
        <v>190</v>
      </c>
      <c r="B15" s="16" t="s">
        <v>191</v>
      </c>
    </row>
    <row r="16" spans="1:2" s="3" customFormat="1" ht="24.95" customHeight="1" x14ac:dyDescent="0.25">
      <c r="A16" s="15" t="s">
        <v>192</v>
      </c>
      <c r="B16" s="16" t="s">
        <v>193</v>
      </c>
    </row>
    <row r="17" spans="1:2" s="3" customFormat="1" ht="24.95" customHeight="1" x14ac:dyDescent="0.25">
      <c r="A17" s="15" t="s">
        <v>194</v>
      </c>
      <c r="B17" s="16" t="s">
        <v>195</v>
      </c>
    </row>
    <row r="18" spans="1:2" s="3" customFormat="1" ht="24.95" customHeight="1" x14ac:dyDescent="0.25">
      <c r="A18" s="15" t="s">
        <v>196</v>
      </c>
      <c r="B18" s="16" t="s">
        <v>197</v>
      </c>
    </row>
    <row r="19" spans="1:2" s="3" customFormat="1" ht="24.95" customHeight="1" x14ac:dyDescent="0.25">
      <c r="A19" s="15" t="s">
        <v>198</v>
      </c>
      <c r="B19" s="16" t="s">
        <v>199</v>
      </c>
    </row>
    <row r="20" spans="1:2" s="3" customFormat="1" ht="24.95" customHeight="1" x14ac:dyDescent="0.25">
      <c r="A20" s="15" t="s">
        <v>200</v>
      </c>
      <c r="B20" s="16" t="s">
        <v>201</v>
      </c>
    </row>
  </sheetData>
  <pageMargins left="0" right="0" top="0.74803149606299213" bottom="0.74803149606299213" header="0.31496062992125984" footer="0.31496062992125984"/>
  <pageSetup paperSize="9" scale="11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CF2CD21B5D94D8DA6AA38474FAE69" ma:contentTypeVersion="12" ma:contentTypeDescription="Creare un nuovo documento." ma:contentTypeScope="" ma:versionID="edfafbcc63c12e769f59001b30eabed4">
  <xsd:schema xmlns:xsd="http://www.w3.org/2001/XMLSchema" xmlns:xs="http://www.w3.org/2001/XMLSchema" xmlns:p="http://schemas.microsoft.com/office/2006/metadata/properties" xmlns:ns2="6e942ddd-743b-4066-a356-3a2e3725c429" xmlns:ns3="79dc3589-e951-4f48-87ac-17c6f408c3fe" targetNamespace="http://schemas.microsoft.com/office/2006/metadata/properties" ma:root="true" ma:fieldsID="1d9ba4e6a533e37920a034d51a59fd29" ns2:_="" ns3:_="">
    <xsd:import namespace="6e942ddd-743b-4066-a356-3a2e3725c429"/>
    <xsd:import namespace="79dc3589-e951-4f48-87ac-17c6f408c3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42ddd-743b-4066-a356-3a2e3725c4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dc3589-e951-4f48-87ac-17c6f408c3f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193F3E-8DBF-4C9F-B28E-C3C5CDAF3C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015B68-70BF-49F9-8A6D-6D1ED92E43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942ddd-743b-4066-a356-3a2e3725c429"/>
    <ds:schemaRef ds:uri="79dc3589-e951-4f48-87ac-17c6f408c3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F81E46-0C54-4AC2-BEB0-FE6C08FA80BE}">
  <ds:schemaRefs>
    <ds:schemaRef ds:uri="http://schemas.microsoft.com/PowerBIAddIn"/>
    <ds:schemaRef ds:uri="http://www.w3.org/2000/xmlns/"/>
    <ds:schemaRef ds:uri="http://www.w3.org/2001/XMLSchema-instance"/>
  </ds:schemaRefs>
</ds:datastoreItem>
</file>

<file path=customXml/itemProps4.xml><?xml version="1.0" encoding="utf-8"?>
<ds:datastoreItem xmlns:ds="http://schemas.openxmlformats.org/officeDocument/2006/customXml" ds:itemID="{B74C9748-C1A3-4E5A-B48B-5F907BB18459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6e942ddd-743b-4066-a356-3a2e3725c429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79dc3589-e951-4f48-87ac-17c6f408c3f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Prospetto a.2</vt:lpstr>
      <vt:lpstr>Modello COVID-19_rev</vt:lpstr>
      <vt:lpstr>Calcolo avanzo fondi COVID-19</vt:lpstr>
      <vt:lpstr>Elenco_1</vt:lpstr>
      <vt:lpstr>Elenco_2</vt:lpstr>
      <vt:lpstr>'Calcolo avanzo fondi COVID-19'!Area_stampa</vt:lpstr>
      <vt:lpstr>Elenco_1!Area_stampa</vt:lpstr>
      <vt:lpstr>Elenco_2!Area_stampa</vt:lpstr>
      <vt:lpstr>'Modello COVID-19_rev'!Area_stampa</vt:lpstr>
      <vt:lpstr>'Prospetto a.2'!Area_stampa</vt:lpstr>
    </vt:vector>
  </TitlesOfParts>
  <Company>Ministero Economia e Finanze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Caffu</dc:creator>
  <cp:lastModifiedBy>ragioneria</cp:lastModifiedBy>
  <cp:lastPrinted>2020-10-26T08:14:00Z</cp:lastPrinted>
  <dcterms:created xsi:type="dcterms:W3CDTF">2020-07-29T17:17:45Z</dcterms:created>
  <dcterms:modified xsi:type="dcterms:W3CDTF">2021-06-09T10:00:36Z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0x01010029ECF2CD21B5D94D8DA6AA38474FAE69</vt:lpwstr>
  </property>
</Properties>
</file>