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256" windowHeight="12300" tabRatio="867"/>
  </bookViews>
  <sheets>
    <sheet name="Uscite" sheetId="1" r:id="rId1"/>
    <sheet name="Entrate" sheetId="2" r:id="rId2"/>
    <sheet name="Riepilogo" sheetId="10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3" i="2" l="1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5" i="2"/>
  <c r="O154" i="2"/>
  <c r="O153" i="2"/>
  <c r="O152" i="2"/>
  <c r="O151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19" i="2"/>
  <c r="O18" i="2"/>
  <c r="O17" i="2"/>
  <c r="O16" i="2"/>
  <c r="O15" i="2"/>
  <c r="O14" i="2"/>
  <c r="O13" i="2"/>
  <c r="O12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19" i="2"/>
  <c r="L18" i="2"/>
  <c r="L17" i="2"/>
  <c r="L16" i="2"/>
  <c r="L15" i="2"/>
  <c r="L14" i="2"/>
  <c r="L13" i="2"/>
  <c r="L12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5" i="2"/>
  <c r="L154" i="2"/>
  <c r="L153" i="2"/>
  <c r="L152" i="2"/>
  <c r="L151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5" i="2"/>
  <c r="I154" i="2"/>
  <c r="I153" i="2"/>
  <c r="I152" i="2"/>
  <c r="I151" i="2"/>
  <c r="I147" i="2"/>
  <c r="I146" i="2"/>
  <c r="I145" i="2"/>
  <c r="I144" i="2"/>
  <c r="I143" i="2"/>
  <c r="I141" i="2"/>
  <c r="I140" i="2"/>
  <c r="I139" i="2"/>
  <c r="I138" i="2"/>
  <c r="I137" i="2"/>
  <c r="I136" i="2"/>
  <c r="I135" i="2"/>
  <c r="I134" i="2"/>
  <c r="I133" i="2"/>
  <c r="I132" i="2"/>
  <c r="I130" i="2"/>
  <c r="I129" i="2"/>
  <c r="I128" i="2"/>
  <c r="I127" i="2"/>
  <c r="I126" i="2"/>
  <c r="I124" i="2"/>
  <c r="I123" i="2"/>
  <c r="I122" i="2"/>
  <c r="I121" i="2"/>
  <c r="I119" i="2"/>
  <c r="I118" i="2"/>
  <c r="I117" i="2"/>
  <c r="I116" i="2"/>
  <c r="I115" i="2"/>
  <c r="I114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19" i="2"/>
  <c r="I18" i="2"/>
  <c r="I17" i="2"/>
  <c r="I16" i="2"/>
  <c r="I15" i="2"/>
  <c r="I14" i="2"/>
  <c r="I13" i="2"/>
  <c r="I12" i="2"/>
  <c r="I8" i="2"/>
  <c r="I7" i="2"/>
  <c r="I4" i="2"/>
  <c r="I3" i="2"/>
  <c r="I338" i="1"/>
  <c r="L338" i="1"/>
  <c r="O338" i="1"/>
  <c r="I9" i="2" l="1"/>
  <c r="F131" i="2"/>
  <c r="I131" i="2" s="1"/>
  <c r="F330" i="1"/>
  <c r="F125" i="2"/>
  <c r="I125" i="2" s="1"/>
  <c r="F314" i="1"/>
  <c r="F120" i="2"/>
  <c r="I120" i="2" s="1"/>
  <c r="F313" i="1"/>
  <c r="F142" i="2"/>
  <c r="I142" i="2" s="1"/>
  <c r="F302" i="1"/>
  <c r="I5" i="2" l="1"/>
  <c r="N111" i="2"/>
  <c r="K111" i="2"/>
  <c r="F111" i="2"/>
  <c r="N69" i="2"/>
  <c r="K69" i="2"/>
  <c r="F69" i="2"/>
  <c r="N20" i="2"/>
  <c r="K20" i="2"/>
  <c r="F20" i="2"/>
  <c r="O293" i="1"/>
  <c r="L293" i="1"/>
  <c r="N295" i="1"/>
  <c r="F194" i="1" l="1"/>
  <c r="I293" i="1" l="1"/>
  <c r="I292" i="1"/>
  <c r="I291" i="1"/>
  <c r="I290" i="1"/>
  <c r="O322" i="1" l="1"/>
  <c r="L322" i="1"/>
  <c r="I322" i="1"/>
  <c r="O298" i="1"/>
  <c r="L298" i="1"/>
  <c r="I298" i="1"/>
  <c r="O333" i="1"/>
  <c r="L333" i="1"/>
  <c r="I333" i="1"/>
  <c r="O318" i="1"/>
  <c r="L318" i="1"/>
  <c r="I318" i="1"/>
  <c r="O301" i="1"/>
  <c r="L301" i="1"/>
  <c r="I301" i="1"/>
  <c r="O174" i="1" l="1"/>
  <c r="L174" i="1"/>
  <c r="I174" i="1"/>
  <c r="O121" i="1" l="1"/>
  <c r="L121" i="1"/>
  <c r="I121" i="1"/>
  <c r="K194" i="1" l="1"/>
  <c r="K295" i="1" s="1"/>
  <c r="O194" i="1" l="1"/>
  <c r="L194" i="1"/>
  <c r="I194" i="1"/>
  <c r="O292" i="1" l="1"/>
  <c r="L292" i="1"/>
  <c r="O173" i="1"/>
  <c r="L173" i="1"/>
  <c r="I173" i="1"/>
  <c r="O330" i="1" l="1"/>
  <c r="L330" i="1"/>
  <c r="I330" i="1"/>
  <c r="O314" i="1"/>
  <c r="L314" i="1"/>
  <c r="I314" i="1"/>
  <c r="O299" i="1"/>
  <c r="L299" i="1"/>
  <c r="I299" i="1"/>
  <c r="O183" i="1" l="1"/>
  <c r="L183" i="1"/>
  <c r="I183" i="1"/>
  <c r="G339" i="1" l="1"/>
  <c r="N156" i="2"/>
  <c r="K156" i="2"/>
  <c r="F156" i="2"/>
  <c r="N148" i="2"/>
  <c r="K148" i="2"/>
  <c r="O315" i="1"/>
  <c r="L315" i="1"/>
  <c r="I315" i="1"/>
  <c r="O305" i="1" l="1"/>
  <c r="L305" i="1"/>
  <c r="I305" i="1"/>
  <c r="I313" i="1"/>
  <c r="I312" i="1"/>
  <c r="I311" i="1"/>
  <c r="I310" i="1"/>
  <c r="I309" i="1"/>
  <c r="I308" i="1"/>
  <c r="I307" i="1"/>
  <c r="I306" i="1"/>
  <c r="I304" i="1"/>
  <c r="I303" i="1"/>
  <c r="I302" i="1"/>
  <c r="I300" i="1"/>
  <c r="L156" i="2" l="1"/>
  <c r="O148" i="2"/>
  <c r="O156" i="2"/>
  <c r="L148" i="2"/>
  <c r="O329" i="1"/>
  <c r="L329" i="1"/>
  <c r="I329" i="1"/>
  <c r="F161" i="1"/>
  <c r="F160" i="1"/>
  <c r="F158" i="1"/>
  <c r="F157" i="1"/>
  <c r="F155" i="1"/>
  <c r="F154" i="1"/>
  <c r="G295" i="1" l="1"/>
  <c r="O20" i="2" l="1"/>
  <c r="L111" i="2"/>
  <c r="L20" i="2"/>
  <c r="I111" i="2"/>
  <c r="H295" i="1"/>
  <c r="I20" i="2" l="1"/>
  <c r="I69" i="2"/>
  <c r="L69" i="2"/>
  <c r="O69" i="2"/>
  <c r="O111" i="2"/>
  <c r="O353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46" i="1"/>
  <c r="L345" i="1"/>
  <c r="O346" i="1"/>
  <c r="O345" i="1"/>
  <c r="O337" i="1"/>
  <c r="O336" i="1"/>
  <c r="O334" i="1"/>
  <c r="O332" i="1"/>
  <c r="O331" i="1"/>
  <c r="O328" i="1"/>
  <c r="O327" i="1"/>
  <c r="O326" i="1"/>
  <c r="O325" i="1"/>
  <c r="O324" i="1"/>
  <c r="O323" i="1"/>
  <c r="O321" i="1"/>
  <c r="O320" i="1"/>
  <c r="O319" i="1"/>
  <c r="O317" i="1"/>
  <c r="O316" i="1"/>
  <c r="O313" i="1"/>
  <c r="O312" i="1"/>
  <c r="O311" i="1"/>
  <c r="O310" i="1"/>
  <c r="O309" i="1"/>
  <c r="O308" i="1"/>
  <c r="O307" i="1"/>
  <c r="O306" i="1"/>
  <c r="O304" i="1"/>
  <c r="O303" i="1"/>
  <c r="O302" i="1"/>
  <c r="O300" i="1"/>
  <c r="L337" i="1"/>
  <c r="L336" i="1"/>
  <c r="L334" i="1"/>
  <c r="L332" i="1"/>
  <c r="L331" i="1"/>
  <c r="L328" i="1"/>
  <c r="L327" i="1"/>
  <c r="L326" i="1"/>
  <c r="L325" i="1"/>
  <c r="L324" i="1"/>
  <c r="L323" i="1"/>
  <c r="L321" i="1"/>
  <c r="L320" i="1"/>
  <c r="L319" i="1"/>
  <c r="L317" i="1"/>
  <c r="L316" i="1"/>
  <c r="L313" i="1"/>
  <c r="L312" i="1"/>
  <c r="L311" i="1"/>
  <c r="L310" i="1"/>
  <c r="L309" i="1"/>
  <c r="L308" i="1"/>
  <c r="L307" i="1"/>
  <c r="L306" i="1"/>
  <c r="L304" i="1"/>
  <c r="L303" i="1"/>
  <c r="L302" i="1"/>
  <c r="L300" i="1"/>
  <c r="O294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3" i="1"/>
  <c r="O192" i="1"/>
  <c r="O191" i="1"/>
  <c r="O190" i="1"/>
  <c r="O189" i="1"/>
  <c r="O188" i="1"/>
  <c r="O187" i="1"/>
  <c r="O186" i="1"/>
  <c r="O185" i="1"/>
  <c r="O184" i="1"/>
  <c r="O182" i="1"/>
  <c r="O181" i="1"/>
  <c r="O180" i="1"/>
  <c r="O179" i="1"/>
  <c r="O178" i="1"/>
  <c r="O177" i="1"/>
  <c r="O176" i="1"/>
  <c r="O175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N11" i="10"/>
  <c r="J6" i="10"/>
  <c r="G5" i="2"/>
  <c r="G197" i="2" s="1"/>
  <c r="H7" i="10"/>
  <c r="H47" i="10" s="1"/>
  <c r="H6" i="10"/>
  <c r="H45" i="10" s="1"/>
  <c r="F262" i="1"/>
  <c r="F295" i="1" s="1"/>
  <c r="Y16" i="10"/>
  <c r="G389" i="1"/>
  <c r="G347" i="1"/>
  <c r="Y27" i="10" s="1"/>
  <c r="X16" i="10" l="1"/>
  <c r="H339" i="1"/>
  <c r="O295" i="1"/>
  <c r="Y21" i="10"/>
  <c r="Y47" i="10" s="1"/>
  <c r="G392" i="1"/>
  <c r="L347" i="1"/>
  <c r="H36" i="10"/>
  <c r="Y45" i="10"/>
  <c r="Y36" i="10" l="1"/>
  <c r="L120" i="1"/>
  <c r="I120" i="1"/>
  <c r="L207" i="1" l="1"/>
  <c r="I207" i="1"/>
  <c r="L206" i="1"/>
  <c r="I206" i="1"/>
  <c r="N347" i="1" l="1"/>
  <c r="K347" i="1"/>
  <c r="H347" i="1"/>
  <c r="F347" i="1"/>
  <c r="L205" i="1" l="1"/>
  <c r="I205" i="1"/>
  <c r="L204" i="1" l="1"/>
  <c r="I204" i="1"/>
  <c r="L203" i="1"/>
  <c r="I203" i="1"/>
  <c r="L202" i="1"/>
  <c r="I202" i="1"/>
  <c r="I4" i="1" l="1"/>
  <c r="L163" i="1" l="1"/>
  <c r="I163" i="1"/>
  <c r="O150" i="2" l="1"/>
  <c r="O149" i="2"/>
  <c r="L294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1" i="1"/>
  <c r="L200" i="1"/>
  <c r="L199" i="1"/>
  <c r="L198" i="1"/>
  <c r="L197" i="1"/>
  <c r="L196" i="1"/>
  <c r="L195" i="1"/>
  <c r="L193" i="1"/>
  <c r="L192" i="1"/>
  <c r="L191" i="1"/>
  <c r="L190" i="1"/>
  <c r="L189" i="1"/>
  <c r="L188" i="1"/>
  <c r="L187" i="1"/>
  <c r="L186" i="1"/>
  <c r="L185" i="1"/>
  <c r="L184" i="1"/>
  <c r="L182" i="1"/>
  <c r="L181" i="1"/>
  <c r="L180" i="1"/>
  <c r="L179" i="1"/>
  <c r="L178" i="1"/>
  <c r="L177" i="1"/>
  <c r="L176" i="1"/>
  <c r="L175" i="1"/>
  <c r="L172" i="1"/>
  <c r="L171" i="1"/>
  <c r="L170" i="1"/>
  <c r="L169" i="1"/>
  <c r="L168" i="1"/>
  <c r="L167" i="1"/>
  <c r="L166" i="1"/>
  <c r="L165" i="1"/>
  <c r="L164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6" i="1"/>
  <c r="L5" i="1"/>
  <c r="L4" i="1"/>
  <c r="I11" i="10" l="1"/>
  <c r="I47" i="10" s="1"/>
  <c r="I10" i="10"/>
  <c r="I45" i="10" s="1"/>
  <c r="R11" i="10"/>
  <c r="I36" i="10" l="1"/>
  <c r="J7" i="10"/>
  <c r="I327" i="1"/>
  <c r="I326" i="1" l="1"/>
  <c r="I53" i="1"/>
  <c r="I316" i="1" l="1"/>
  <c r="I325" i="1" l="1"/>
  <c r="I256" i="1" l="1"/>
  <c r="L7" i="1" l="1"/>
  <c r="L295" i="1" s="1"/>
  <c r="I196" i="1" l="1"/>
  <c r="I62" i="1"/>
  <c r="I336" i="1" l="1"/>
  <c r="I323" i="1" l="1"/>
  <c r="I321" i="1"/>
  <c r="I320" i="1"/>
  <c r="I319" i="1"/>
  <c r="N335" i="1" l="1"/>
  <c r="O335" i="1" s="1"/>
  <c r="K335" i="1"/>
  <c r="L335" i="1" s="1"/>
  <c r="L339" i="1" s="1"/>
  <c r="F335" i="1"/>
  <c r="F339" i="1" s="1"/>
  <c r="X21" i="10" l="1"/>
  <c r="X47" i="10" s="1"/>
  <c r="K339" i="1"/>
  <c r="N339" i="1"/>
  <c r="AF45" i="10"/>
  <c r="AB45" i="10"/>
  <c r="O388" i="1" l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46" i="1"/>
  <c r="I345" i="1"/>
  <c r="O342" i="1"/>
  <c r="I342" i="1"/>
  <c r="I337" i="1"/>
  <c r="I335" i="1"/>
  <c r="I334" i="1"/>
  <c r="I332" i="1"/>
  <c r="I331" i="1"/>
  <c r="I328" i="1"/>
  <c r="I324" i="1"/>
  <c r="I317" i="1"/>
  <c r="I294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1" i="1"/>
  <c r="I200" i="1"/>
  <c r="I199" i="1"/>
  <c r="I198" i="1"/>
  <c r="I197" i="1"/>
  <c r="I195" i="1"/>
  <c r="I193" i="1"/>
  <c r="I192" i="1"/>
  <c r="I191" i="1"/>
  <c r="I190" i="1"/>
  <c r="I189" i="1"/>
  <c r="I188" i="1"/>
  <c r="I187" i="1"/>
  <c r="I186" i="1"/>
  <c r="I185" i="1"/>
  <c r="I184" i="1"/>
  <c r="I182" i="1"/>
  <c r="I181" i="1"/>
  <c r="I180" i="1"/>
  <c r="I179" i="1"/>
  <c r="I178" i="1"/>
  <c r="I177" i="1"/>
  <c r="I176" i="1"/>
  <c r="I175" i="1"/>
  <c r="I172" i="1"/>
  <c r="I171" i="1"/>
  <c r="I170" i="1"/>
  <c r="I169" i="1"/>
  <c r="I168" i="1"/>
  <c r="I167" i="1"/>
  <c r="I166" i="1"/>
  <c r="I165" i="1"/>
  <c r="I164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39" i="1" l="1"/>
  <c r="I148" i="2"/>
  <c r="I156" i="2"/>
  <c r="I295" i="1"/>
  <c r="I347" i="1"/>
  <c r="AA27" i="10" s="1"/>
  <c r="I194" i="2"/>
  <c r="O347" i="1"/>
  <c r="J10" i="10"/>
  <c r="J11" i="10"/>
  <c r="R14" i="10"/>
  <c r="N14" i="10"/>
  <c r="J14" i="10"/>
  <c r="O9" i="2"/>
  <c r="R10" i="10" s="1"/>
  <c r="L9" i="2"/>
  <c r="N10" i="10" s="1"/>
  <c r="H9" i="2"/>
  <c r="H197" i="2" s="1"/>
  <c r="M14" i="10" l="1"/>
  <c r="G14" i="10"/>
  <c r="Q14" i="10"/>
  <c r="O389" i="1"/>
  <c r="AI33" i="10" s="1"/>
  <c r="N389" i="1"/>
  <c r="L389" i="1"/>
  <c r="AE33" i="10" s="1"/>
  <c r="K389" i="1"/>
  <c r="I389" i="1"/>
  <c r="AA33" i="10" s="1"/>
  <c r="H389" i="1"/>
  <c r="Z33" i="10" s="1"/>
  <c r="F389" i="1"/>
  <c r="AI27" i="10"/>
  <c r="AE27" i="10"/>
  <c r="Z27" i="10"/>
  <c r="O339" i="1"/>
  <c r="AI21" i="10" s="1"/>
  <c r="AI47" i="10" s="1"/>
  <c r="AH21" i="10"/>
  <c r="AH47" i="10" s="1"/>
  <c r="AD21" i="10"/>
  <c r="AD47" i="10" s="1"/>
  <c r="Z21" i="10"/>
  <c r="AI16" i="10"/>
  <c r="AE16" i="10"/>
  <c r="Z16" i="10"/>
  <c r="O194" i="2"/>
  <c r="R33" i="10" s="1"/>
  <c r="N194" i="2"/>
  <c r="L194" i="2"/>
  <c r="N33" i="10" s="1"/>
  <c r="K194" i="2"/>
  <c r="J33" i="10"/>
  <c r="F194" i="2"/>
  <c r="R27" i="10"/>
  <c r="N27" i="10"/>
  <c r="J27" i="10"/>
  <c r="R21" i="10"/>
  <c r="N21" i="10"/>
  <c r="J21" i="10"/>
  <c r="F148" i="2"/>
  <c r="R18" i="10"/>
  <c r="N18" i="10"/>
  <c r="J18" i="10"/>
  <c r="R16" i="10"/>
  <c r="Q16" i="10"/>
  <c r="N16" i="10"/>
  <c r="M16" i="10"/>
  <c r="G16" i="10"/>
  <c r="AI39" i="10" l="1"/>
  <c r="J47" i="10"/>
  <c r="R45" i="10"/>
  <c r="N45" i="10"/>
  <c r="AI45" i="10"/>
  <c r="N47" i="10"/>
  <c r="AE45" i="10"/>
  <c r="Z36" i="10"/>
  <c r="N36" i="10"/>
  <c r="R36" i="10"/>
  <c r="R47" i="10"/>
  <c r="R39" i="10"/>
  <c r="Z45" i="10"/>
  <c r="N39" i="10"/>
  <c r="Z47" i="10"/>
  <c r="AE21" i="10"/>
  <c r="AE47" i="10" s="1"/>
  <c r="AA21" i="10"/>
  <c r="AA47" i="10" s="1"/>
  <c r="G21" i="10"/>
  <c r="M21" i="10"/>
  <c r="G27" i="10"/>
  <c r="M27" i="10"/>
  <c r="Q21" i="10"/>
  <c r="Q27" i="10"/>
  <c r="G33" i="10"/>
  <c r="M33" i="10"/>
  <c r="Q33" i="10"/>
  <c r="Q18" i="10"/>
  <c r="Q45" i="10" s="1"/>
  <c r="G18" i="10"/>
  <c r="G45" i="10" s="1"/>
  <c r="M18" i="10"/>
  <c r="M45" i="10" s="1"/>
  <c r="X27" i="10"/>
  <c r="X45" i="10" s="1"/>
  <c r="AD27" i="10"/>
  <c r="X33" i="10"/>
  <c r="AD33" i="10"/>
  <c r="AD16" i="10"/>
  <c r="AH16" i="10"/>
  <c r="AH27" i="10"/>
  <c r="AH33" i="10"/>
  <c r="AI36" i="10"/>
  <c r="I197" i="2"/>
  <c r="J16" i="10"/>
  <c r="O392" i="1"/>
  <c r="N197" i="2"/>
  <c r="O197" i="2"/>
  <c r="F197" i="2"/>
  <c r="K197" i="2"/>
  <c r="L197" i="2"/>
  <c r="K392" i="1"/>
  <c r="H392" i="1"/>
  <c r="N392" i="1"/>
  <c r="G47" i="10" l="1"/>
  <c r="G48" i="10" s="1"/>
  <c r="AE39" i="10"/>
  <c r="J45" i="10"/>
  <c r="R46" i="10"/>
  <c r="AD45" i="10"/>
  <c r="J39" i="10"/>
  <c r="N46" i="10"/>
  <c r="AH45" i="10"/>
  <c r="M36" i="10"/>
  <c r="Q36" i="10"/>
  <c r="J36" i="10"/>
  <c r="Q47" i="10"/>
  <c r="Q48" i="10" s="1"/>
  <c r="M47" i="10"/>
  <c r="M48" i="10" s="1"/>
  <c r="G36" i="10"/>
  <c r="L392" i="1"/>
  <c r="AE36" i="10"/>
  <c r="AH36" i="10"/>
  <c r="AD36" i="10"/>
  <c r="F392" i="1" l="1"/>
  <c r="I392" i="1" l="1"/>
  <c r="AA16" i="10" l="1"/>
  <c r="X36" i="10"/>
  <c r="AA36" i="10" l="1"/>
  <c r="AA45" i="10"/>
  <c r="J46" i="10" s="1"/>
  <c r="AA39" i="10"/>
</calcChain>
</file>

<file path=xl/comments1.xml><?xml version="1.0" encoding="utf-8"?>
<comments xmlns="http://schemas.openxmlformats.org/spreadsheetml/2006/main">
  <authors>
    <author>Autore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Comprende rateo ind.tà fine mandato del Sindaco
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abaco
</t>
        </r>
      </text>
    </comment>
  </commentList>
</comments>
</file>

<file path=xl/sharedStrings.xml><?xml version="1.0" encoding="utf-8"?>
<sst xmlns="http://schemas.openxmlformats.org/spreadsheetml/2006/main" count="1172" uniqueCount="555">
  <si>
    <t>Descrizione</t>
  </si>
  <si>
    <t>SPESE DI RAPPRESENTANZA-CERIMONIE-ECC.</t>
  </si>
  <si>
    <t>SPESE DI RAPPRESENTANZA - ACQUISTO SERVIZI</t>
  </si>
  <si>
    <t>COMPENSO AL REVISORE DEI CONTI</t>
  </si>
  <si>
    <t>INDENNITA' DI CARICA AGLI AMMINISTRATORI</t>
  </si>
  <si>
    <t>IRAP SU INDENNITA' DI CARICA AMMINISTRATORI</t>
  </si>
  <si>
    <t>INDENNITA' DI PRESENZA AGLI AMMINISTRATORI COMUNALI</t>
  </si>
  <si>
    <t>RIMBORSO SPESE E MISSIONI AGLI AMMINISTRATORI</t>
  </si>
  <si>
    <t>RIMBORSO ONERI PREV.ASSIST.ED ASSICURATIVI PER AMMINISTRATOR I</t>
  </si>
  <si>
    <t>T.F.R.</t>
  </si>
  <si>
    <t>RETRIBUZIONI AL PERSONALE DI RUOLO</t>
  </si>
  <si>
    <t>ARRETRATI ANNI PRECEDENTI PERSONALE DI RUOLO</t>
  </si>
  <si>
    <t>ASSEGNI FAMILIARI PERSONALE TEMPO INDETERMINATO</t>
  </si>
  <si>
    <t>CPDEL</t>
  </si>
  <si>
    <t>INADEL</t>
  </si>
  <si>
    <t>INAIL</t>
  </si>
  <si>
    <t>IRAP A CARICO DEL COMUNE</t>
  </si>
  <si>
    <t>ASSEGNI FAMILIARI PERSONALE T.D.</t>
  </si>
  <si>
    <t>GESTIONE ASSOCIATA SERVIZI SICUREZZA SUI LUOGHI DI LAVORO (LEGGE 626/94)</t>
  </si>
  <si>
    <t>QUOTA PROVENTI DIRITTI SEGRETERIA DOVUTA AL SEGRETARIO</t>
  </si>
  <si>
    <t>SPESE GENERALI DI FUNZIONAMENTO</t>
  </si>
  <si>
    <t>SPESE GENERALI FUNZIONAMENTO UFFICIO RAGIONERIA</t>
  </si>
  <si>
    <t>SPESE GENERALI DI FUNZIONAMENTO UFFICIO TECNICO</t>
  </si>
  <si>
    <t>SPESE GENERALI DI FUNZIONAMENTO UFFICIO POLIZIA MUNICIPALE</t>
  </si>
  <si>
    <t>SPESE GENERALI DI FUNZIONAMENTO UFFICIO SERVIZI DEMOGRAFICI</t>
  </si>
  <si>
    <t>SPESE GENERALI FUNZIONAMENTO UFFICI - PRESTAZIONI DI SERVIZI</t>
  </si>
  <si>
    <t>SPESE GENERALI DI FUNZIONAMENTO UFFICIO RAGIONERIA - PRESTAZIONE DI SERVIZI</t>
  </si>
  <si>
    <t>SPESE GENERALI DI FUNZIONAMENTO - SPESE POSTALI</t>
  </si>
  <si>
    <t>SPESE GENERALI FUNZIONAMENTO (UFFICIO RAGIONERIA) - ONERI PER SERVIZIO DI TESORERIA</t>
  </si>
  <si>
    <t>SPESE GENERALI DI FUNZIONAMENTO - ASSICURAZIONE R.C.</t>
  </si>
  <si>
    <t>SPESE GENERALI DI FUNZIONAMENTO - ACCESSO A BANCHE DATI E A PUBBLICAZIONI ON LINE</t>
  </si>
  <si>
    <t>SPESE GENERALI FUNZIONAMENTO (UFFICIO RAGIONERIA) - TELEFONIA FISSA</t>
  </si>
  <si>
    <t>SPESE GENERALI FUNZIONAMENTO (UFFICIO RAGIONERIA) - ENERGIA ELETTRICA</t>
  </si>
  <si>
    <t>SPESE GENERALI FUNZIONAMENTO (UFFICIO RAGIONERIA) - ACQUA</t>
  </si>
  <si>
    <t>SPESE GENERALI FUNZIONAMENTO (UFFICIO RAGIONERIA) - GAS</t>
  </si>
  <si>
    <t>SPESE GENERALI FUNZIONAMENTO (UFFICIO RAGIONERIA) - UTENZE E CANONI PER ALTRI SERVIZI</t>
  </si>
  <si>
    <t>SPESE GENERALI DI FUNZIONAMENTO (UFFICIO TECNICO) - NOLEGGI DI IMPIANTI E MACCHINARI</t>
  </si>
  <si>
    <t>SPESE GENERALI DI FUNZIONAMENTO (UFFICIO TECNICO) - MANUTENZIONE ORDINARIA E RIPARAZIONE DI ALTRI BENI MATERIALI</t>
  </si>
  <si>
    <t>SPESE GENERALI DI FUNZIONAMENTO (SERVIZI DEMOGRAFICI) - MATERIALE INFORMATICO</t>
  </si>
  <si>
    <t>SPESE GENERALI DI FUNZIONAMENTO (SERVIZI DEMOGRAFICI) - SERVIZI PER I SISTEMI E RELATIVA MANUTENZIONE</t>
  </si>
  <si>
    <t>SPESE GENERALI DI FUNZIONAMENTO (SERVIZI DEMOGRAFICI) - ASSISTENZA ALL'UTENTE E FORMAZIONE</t>
  </si>
  <si>
    <t>SPESE GENERALI DI FUNZIONAMENTO - NOLEGGI DI IMPIANTI E MACCHINARI</t>
  </si>
  <si>
    <t>SPESE GENERALI DI FUNZIONAMENTO (POLIZIA LOCALE) - NOLEGGI DI IMPIANTI E MACCHINARI</t>
  </si>
  <si>
    <t>SPESE GENERALI FUNZIONAMENTO (UFFICIO RAGIONERIA) - QUOTE DI ASSOCIAZIONI</t>
  </si>
  <si>
    <t>SPESE GENERALI FUNZIONAMENTO (UFFICIO DEMOGRAFICI) - QUOTE DI ASSOCIAZIONI</t>
  </si>
  <si>
    <t>SPESE GENERALI FUNZIONAMENTO (UFFICIO TECNICO) - QUOTE DI ASSOCIAZIONI</t>
  </si>
  <si>
    <t>SPESE GENERALI FUNZIONAMENTO (POLIZIA LOCALE) - QUOTE DI ASSOCIAZIONI</t>
  </si>
  <si>
    <t>SPESE FUNZIONAMENO POLIZIA MUNICIPALE - VISURA TARGHE</t>
  </si>
  <si>
    <t>SPESE VARIE PER GLI AUTOMEZZI (UFFICIO S.A.C.S.S.)</t>
  </si>
  <si>
    <t>SPESE AUTOVETTURE - ACQUISTO BENI</t>
  </si>
  <si>
    <t>SPESE AUTOVETURE - MANUTENZIONI</t>
  </si>
  <si>
    <t>SPESE AUTOVETTURE - ASSICURAZIONI</t>
  </si>
  <si>
    <t>SPESE AUTOVETURE - IMPOSTA DI BOLLO</t>
  </si>
  <si>
    <t>SPESE VARIE PER AUTOMEZZI - PRESTAZIONE DI SERVIZI (UFFICIO S.A.C.S.S.)</t>
  </si>
  <si>
    <t>SPESE VARIE PER AUTOMEZZI - IMPOSTA DI BOLLO</t>
  </si>
  <si>
    <t>SPESE VARIE PER AUTOMEZZI - ASSICURAZIONI</t>
  </si>
  <si>
    <t>ACQUISTO SOFTWARE (AFFARI GENERALI)</t>
  </si>
  <si>
    <t>ACQUISTO SOFTWARE (UFFICIO RAGIONERIA)</t>
  </si>
  <si>
    <t>ACQUISTO SOFTWARE (UFFICIO TECNICO)</t>
  </si>
  <si>
    <t>ACQUISTO SOFTWARE POLIZIA MUNICIPALE</t>
  </si>
  <si>
    <t>ACQUISTO SOFTWARE (SERVIZI DEMOGRAFICI)</t>
  </si>
  <si>
    <t>SPESE VARIE PER STAMPATI,REGISTRI ECC.</t>
  </si>
  <si>
    <t>SPESE VARIE PER STAMPATI,REGISTRI ECC. (UFFICIO RAGIONERIA)</t>
  </si>
  <si>
    <t>SPESE VARIE PER STAMPATI,REGISTRI ECC. (UFFICIO TECNICO)</t>
  </si>
  <si>
    <t>SPESE VARIE PER STAMPATI,REGISTRI ECC. (UFFICIO POLIZIA MUNICIPALE)</t>
  </si>
  <si>
    <t>SPESE VARIE PER STAMPATI,REGISTRI ECC. (UFFICIO SERVIZI DEMOGRAFICI)</t>
  </si>
  <si>
    <t>ABBONAMENTI A RIVISTE</t>
  </si>
  <si>
    <t>ABBONAMENTI A RIVISTE (UFFICIO RAGIONERIA).</t>
  </si>
  <si>
    <t>ABBONAMENTI A RIVISTE (UFFICIO TECNICO).</t>
  </si>
  <si>
    <t>ABBONAMENTI A RIVISTE (UFFICIO POLIZIA MUNICIPALE)</t>
  </si>
  <si>
    <t>ABBONAMENTI A RIVISTE (UFFICIO ANAGRAFE)</t>
  </si>
  <si>
    <t>ABBONAMENTO APP SMS ALERT (PROTEZIONE CIVILE)</t>
  </si>
  <si>
    <t>SPESE PER ELEZIONI POLITICHE (SPESE PER PERSONALE - STRAORDINARIO ELETTORALE) (E=231/1)</t>
  </si>
  <si>
    <t>SPESE PER ELEZIONI POLITICHE (SPESE PER PERSONALE T.D. - STRAORDINARIO ELETTORALE) (E=231/2)</t>
  </si>
  <si>
    <t>SPESE PER REFERENDUM (SPESE PER PERSONALE - STRAORDINARIO ELETTORALE) (E=231/5)</t>
  </si>
  <si>
    <t>SPESE PER REFERENDUM (SPESE PER PERSONALE T.D. - STRAORDINARIO ELETTORALE) (E=231/6)</t>
  </si>
  <si>
    <t>SPESE PER ELEZIONI EUROPEE (SPESE PER PERSONALE - STRAORDINARIO ELETTORALE) (E=231/9)</t>
  </si>
  <si>
    <t>SPESE PER ELEZIONI EUROPEE (SPESE PER PERSONALE T.D. - STRAORDINARIO ELETTORALE) (E=231/10)</t>
  </si>
  <si>
    <t>SPESE PER ELEZIONI REGIONALI (SPESE PER PERSONALE - STRAORDINARIO ELETTORALE) (E=231/13)</t>
  </si>
  <si>
    <t>SPESE PER ELEZIONI REGIONALI (SPESE PER PERSONALE T.D. - STRAORDINARIO ELETTORALE) (E=231/14)</t>
  </si>
  <si>
    <t>SPESE PER ELEZIONI POLITICHE (ACQUISTO BENI) (E=231/3)</t>
  </si>
  <si>
    <t>SPESE PER REFERENDUM (ACQUISTO BENI) (E=231/7)</t>
  </si>
  <si>
    <t>SPESE PER ELEZIONI EUROPEE (ACQUISTO BENI) (E=231/11)</t>
  </si>
  <si>
    <t>SPESE PER ELEZIONI REGIONALI (ACQUISTO BENI) (E=231/15)</t>
  </si>
  <si>
    <t>SPESE PER ELEZIONI POLITICHE (PRESTAZIONE DI SERVIZI) (E=231/4)</t>
  </si>
  <si>
    <t>SPESE PER REFERENDUM (PRESTAZIONE DI SERVIZI) (E=231/8)</t>
  </si>
  <si>
    <t>SPESE PER ELEZIONI EUROPEE (PRESTAZIONE DI SERVIZI) (E=231/12)</t>
  </si>
  <si>
    <t>SPESE PER ELEZIONI REGIONALI (PRESTAZIONE DI SERVIZI) (E=231/16)</t>
  </si>
  <si>
    <t>SPESE PER ESPLETAMENTO DEI CONCORSI</t>
  </si>
  <si>
    <t>SPESE PER LITI ARBITRAGGI,CONSULENZE RISARCIMENTO DANNI</t>
  </si>
  <si>
    <t>RETRIBUZIONE AL PERSONALE (RAGIONERIA)</t>
  </si>
  <si>
    <t>ASSEGNI FAMILIARI PERSONALE T.I.</t>
  </si>
  <si>
    <t>IRAP A CARICO DEL COMUNE (RAGIONERIA)</t>
  </si>
  <si>
    <t>ARRETRATI ANNI PRECEDENTI PERSONALE NON DI RUOLO</t>
  </si>
  <si>
    <t>RETRIBUZIONE AL PERSONALE DI RUOLO TECNICO</t>
  </si>
  <si>
    <t>SPESE FUNZIONAMENTO ESERCIZIO AUTOMEZZI</t>
  </si>
  <si>
    <t>SPESE AUTOVETURE - IMPOSTE DI BOLLO</t>
  </si>
  <si>
    <t>SPESE FUNZIONAMENTO ESERCIZIO AUTOMEZZI - PRESTAZIONE DI SERVIZI</t>
  </si>
  <si>
    <t>SPESE STUDI PROGETTAZIONI,COLLAUDI ECC.</t>
  </si>
  <si>
    <t>COMPENSO PER SERVIZIO RISCOSSIONE TRIBUTI (RUOLO TARSU)</t>
  </si>
  <si>
    <t>RETRIBUZIONE AL PERSONALE(ANAGRAFE)</t>
  </si>
  <si>
    <t>MANUTENZ.STABILI</t>
  </si>
  <si>
    <t>MANUTENZIONE STABILI NON ADIBITI AD UFFICI PRESTAZIONE DI SERVIZI</t>
  </si>
  <si>
    <t>PREMI ASSICURAZIONE INCENDI E FURTI E RC</t>
  </si>
  <si>
    <t>INTERESSI PASSIVI PER MUTUI IN AMMORTAMENTO</t>
  </si>
  <si>
    <t>IMPOSTE TASSE E CONTRIBUTI</t>
  </si>
  <si>
    <t>SPESE PER FESTE E FUNZIONI RELIGIOSE</t>
  </si>
  <si>
    <t>RETRIBUZIONE AL PERSONALE DI RUOLO-POLIZIA</t>
  </si>
  <si>
    <t>PERSONALE POLIZIA MUNICIPALE A TEMPO DETERMINATO</t>
  </si>
  <si>
    <t>CPDEL PERSONALE POLIZIA MUNICIPALE A TEMPO DETERMINATO</t>
  </si>
  <si>
    <t>D.S. INPS PERSONALE POLIZIA MUNICIPALE A TEMPO DETERMINATO</t>
  </si>
  <si>
    <t>INAIL PERSONALE POLIZIA MUNICIPALE A TEMPO DETERMINATO</t>
  </si>
  <si>
    <t>TFR PERSONALE POLIZIA MUNICIPALE A TEMPO DETERMINATO</t>
  </si>
  <si>
    <t>IRAP PERSONALE POLIZIA MUNICIPALE A TEMPO DETERMINATO</t>
  </si>
  <si>
    <t>SPESE PER GLI AUTOMEZZI</t>
  </si>
  <si>
    <t>SPESE PER GLI AUTOMEZZI - IMPOSTA DI BOLLO</t>
  </si>
  <si>
    <t>SPESE PER GLI AUTOMEZZI - MANUTENZIONI</t>
  </si>
  <si>
    <t>SPESE PER GLI AUTOMEZZI - PRESTAZIONE DI SERVIZI</t>
  </si>
  <si>
    <t>SPESE PER CORREDO E CASERMAGGIO</t>
  </si>
  <si>
    <t>SPESE GENERALI DI FUNZIONAMENTO ASILO NIDO - ACQUISTO BENI (UFFICIO SEGRETERIA)</t>
  </si>
  <si>
    <t>SPESE GENERALI DI FUNZIONAMENTO ASILO NIDO - PRESTAZIONE DI SERVIZI (UFFICIO SEGRETERIA)</t>
  </si>
  <si>
    <t>SPESE GENERALI DI FUNZIONAMENTO ASILO NIDO - MANUTENZIONE ORDINARIA E RIPARAZIONE ALTRI BENI MATERIALI</t>
  </si>
  <si>
    <t>SPESE GENERALI DI FUNZIONAMENTO SCUOLA MATERNA</t>
  </si>
  <si>
    <t>SPESE FUNZIONAMENTO SCUOLE MATERNE (PRESTAZIONE SERVIZI)</t>
  </si>
  <si>
    <t>SPESE GENERALI DI FUNZIONAMENTO_SCUOLA MATERNA - MANUTENZIONI</t>
  </si>
  <si>
    <t>SPESE GENERALI FUNZIONAMENTO</t>
  </si>
  <si>
    <t>SPESE GENERALI DI FUNZIONAMENTO_SCUOLA ELEMENTARE - MANUTENZIONI</t>
  </si>
  <si>
    <t>SPESE GENERALI DI FUNZIONAMENTO_SCUOLA MEDIA</t>
  </si>
  <si>
    <t>SPESE GENERALI DI FUNZIONAMENTO_SCUOLA MEDIA - MANUTENZIONI BENI IMMOBILI</t>
  </si>
  <si>
    <t>ASSISTENZA SCOLASTICA SPECIALISTICA PER NON VENDENTI - CONTRIBUTO REGIONALE (E=188/2)</t>
  </si>
  <si>
    <t>CONTRIBUTI E SUSSIDI SCUOLE</t>
  </si>
  <si>
    <t>SPESE REFEZIONE SCOLASTICA PRESTAZIONE DI SERVIZI</t>
  </si>
  <si>
    <t>COLONIE MARINE E MONTANE</t>
  </si>
  <si>
    <t>TRASPORTO SCOLASTICO GESTIONE DIRETTA PRESTAZIONE DI SERVIZI</t>
  </si>
  <si>
    <t>TRASPORTO SCOLASTICO GESTIONE IN APPALTO PRESTAZIONE DI SERVIZI</t>
  </si>
  <si>
    <t>INTERESSI PASSIVI ED ALTRI ONERI FINANAZIARI DIVERSI CASSA D EPOSITI E PRESTITI</t>
  </si>
  <si>
    <t>SPESE GENERALI DI FUNZIONAMENTO ASILO NIDO - CONTRATTI DI SERVIZIO MENSA ASILO NIDO</t>
  </si>
  <si>
    <t>CONTRIBUTI PER LIBRI DI TESTO OBBLIGO SCOLASTICO(E=78)</t>
  </si>
  <si>
    <t>GESTIONE FORTEZZA E MUSEO DELLE ARMI - (E=450)</t>
  </si>
  <si>
    <t>GESTIONE FORTEZZA E MUSEO DELLE ARMI - MANUTENZIONE ORDINARIA E RIPARAZIONI ARMI</t>
  </si>
  <si>
    <t>SPESE MANIFESTAZIONI ESTIVE, SPORTIVE,TEATRALI</t>
  </si>
  <si>
    <t>SPESE MANIFESTAZIONI ESTIVE, SPORTIVE, CULTURALI PRESTAZIONE DI SERVIZI</t>
  </si>
  <si>
    <t>SPESE MANIFESTAZIONI ESTIVE, SPORTIVE, CULTURALI UTILIZZO BENI DI TERZI</t>
  </si>
  <si>
    <t>SPESE MANIFESTAZIONI ESTIVE, SPORTIVE, CULTURALI TRASFERIMENTI</t>
  </si>
  <si>
    <t>SPESE PER SCALA MOBILE PRESTAZIONE DI SERVIZI</t>
  </si>
  <si>
    <t>CONCORSO NELLE SPESE CONSORTILI PER IL CANILE</t>
  </si>
  <si>
    <t>SPESE GENERALI FUNZIONAMENTO CIMITERI - MANUTENZIONI</t>
  </si>
  <si>
    <t>GESTIONE CIMITERI IN APPALTO(E = 308)</t>
  </si>
  <si>
    <t>INTERESSI PASSIVI ED ALTRI ONERI PER MUTUI E DEBITI CONSOLID ATI</t>
  </si>
  <si>
    <t>SPESE PER SERVIZIO PROTEZIONE CIVILE</t>
  </si>
  <si>
    <t>SPESE SERVIZIO NETTEZZA URBANA TRASFERIMENTI</t>
  </si>
  <si>
    <t>TRASFERIMENTO A PROVINCIA DEL TRIBUTO PER L'ESERCIZIO DELLE FUNZIONI AMBIENTALI (T.E.F.A.)</t>
  </si>
  <si>
    <t>SPESE GENERALI DI FUNZIONAMENTO CAMPI SPORTIVI - MANUTENZIONI</t>
  </si>
  <si>
    <t>INTERESSI PASSIVI E ONERI DIVERSI</t>
  </si>
  <si>
    <t>INTERESSI PASSIVI ONERI DIVERSI</t>
  </si>
  <si>
    <t>SPESE PER L'ASSISTENZA AGLI ANZIANI SOGGIORNI VACANZA  ANZIANI (E=368)</t>
  </si>
  <si>
    <t>CONTRIBUTI ASS.NI VOLONTARISTICHE</t>
  </si>
  <si>
    <t>QUOTA PARTECIPAZIONE PIANO DI ZONAL.R. 22/1998</t>
  </si>
  <si>
    <t>RIMBORSO COMPARTECIPAZIONE SPESE SOCIO SANITARIA PER ASSISTITI ASL DI TERAMO (E=188/3)</t>
  </si>
  <si>
    <t>INTERVENTI DI SOSTEGNO FAMILIARE(E=152/1)</t>
  </si>
  <si>
    <t>SPESE AUTOVETTURE - MANUTENZIONI</t>
  </si>
  <si>
    <t>SPESE AUTOVETTURE - IMPOSTE DI BOLLO</t>
  </si>
  <si>
    <t>CONTRIBUTI PER ASSISTENZA HANDICAPPATI</t>
  </si>
  <si>
    <t>RETRIBUZIONE AL PERSONALE</t>
  </si>
  <si>
    <t>TFR</t>
  </si>
  <si>
    <t>EMOLUMENTI - PERSONALE NON DI RUOLO - S.T.M.</t>
  </si>
  <si>
    <t>CPDEL - PERSONALE NON DI RUOLO - S.T.M.</t>
  </si>
  <si>
    <t>T.F.R.- PERSONALE NON DI RUOLO - S.T.M.</t>
  </si>
  <si>
    <t>D.S. INPS- PERSONALE NON DI RUOLO - S.T.M.</t>
  </si>
  <si>
    <t>INAIL- PERSONALE NON DI RUOLO - S.T.M.</t>
  </si>
  <si>
    <t>IRAP- PERSONALE NON DI RUOLO - S.T.M.</t>
  </si>
  <si>
    <t>SPESE VESTIARIO CANTONIERI</t>
  </si>
  <si>
    <t>SPESE VARIE PER GLI AUTOMEZZI</t>
  </si>
  <si>
    <t>SPESE VARIE PER AUTOMEZZI PRESTAZIONE DI SERVIZI</t>
  </si>
  <si>
    <t>SPESE VARIE PER AUTOMEZZI - MANUTENZIONI</t>
  </si>
  <si>
    <t>CANONI ANNUI PER L'ILLUMINAZIONE PUBBLICA PRESTAZIONE DI SERVIZI</t>
  </si>
  <si>
    <t>SPESE MANUTENZIONE VIE E PIAZZE</t>
  </si>
  <si>
    <t>SPESE MANUTENZIONE VIE E PIAZZE - PRESTAZIONE DI SERVIZI</t>
  </si>
  <si>
    <t>SPESE MANUTENZIONE VIE E PIAZZE - PRESTAZIONI DI SERVIZI - DA CONTRIBUTI (E=215)</t>
  </si>
  <si>
    <t>SPESE PER LA CIRCOLAZIONE STRADALE</t>
  </si>
  <si>
    <t>SPESE PER SGOMBERO NEVE - PRESTAZIONE DI SERVIZI</t>
  </si>
  <si>
    <t>SPESE POST EVENTI SISMICI E METEOROLOGICI - PRESTAZIONE DI SERVIZI (E=216/1/2)</t>
  </si>
  <si>
    <t>SPESE PERSONALE T.D. A SEGUITO EVENTI SISMICI E METEOROLOGICI (E=216/3)</t>
  </si>
  <si>
    <t>STRAORDINARIO PERSONALE T.D. A SEGUITO EVENTI SISMICI E METEOROLOGICI (E=216/3)</t>
  </si>
  <si>
    <t>ONERI SPESE PERSONALE T.D. A SEGUITO EVENTI SISMICI E METEOROLOGICI (E=216/3)</t>
  </si>
  <si>
    <t>IRAP SPESE PERSONALE T.D. A SEGUITO EVENTI SISMICI E METEOROLOGICI (E=216/3)</t>
  </si>
  <si>
    <t>SPESE POST EVENTI SISMICI E METEOROLOGICI - CONTRIBUTI AUTONOME SISTEMAZIONI (E=216/5)</t>
  </si>
  <si>
    <t>SPESE PER INCARICHI DI CO.CO.CO. A SEGUITO EVENTI SISMICI E METEOROLOGICI (E=216/3)</t>
  </si>
  <si>
    <t>ONERI SPESE PER INCARICHI DI CO.CO.CO. A SEGUITO EVENTI SISMICI E METEOROLOGICI (E=216/3)</t>
  </si>
  <si>
    <t>IRAP SPESE PER INCARICHI DI CO.CO.CO. A SEGUITO EVENTI SISMICI E METEOROLOGICI (E=216/3)</t>
  </si>
  <si>
    <t>DISINFESTAZIONE E DISINFEZIONE (E=193)</t>
  </si>
  <si>
    <t>CONTRIBUTI PER ATTRAVERSAMENTI</t>
  </si>
  <si>
    <t>INTERESSI PASSIVI E ONERI FINANZIARI DIVERSI</t>
  </si>
  <si>
    <t>INTERESSI PASSIVI SU MUTUI.</t>
  </si>
  <si>
    <t>CONTRIBUTO CONSORZIO TURISTICO`MONTI GEMELLI`</t>
  </si>
  <si>
    <t>COMPARTECIPAZIONE SPESE UNIONE PER NUCLEO DI VALUTAZIONE</t>
  </si>
  <si>
    <t>IRAP SU INCENTIVAZIONE LEGGE 109/94 E SUCCESSIVE (E=457)</t>
  </si>
  <si>
    <t>INCENTIVAZIONE LEGGE 109/94 E SUCCESSIVE (E=457)</t>
  </si>
  <si>
    <t>CPDEL SU INCENTIVAZIONE LEGGE 109/94 E SUCCESSIVE (E=457)</t>
  </si>
  <si>
    <t>FONDO MIGLIORAMENTO EFFICIENZA SERVIZI - VOCI STIPENDIALI PERSONALE T.I. - AA.GG.</t>
  </si>
  <si>
    <t>FONDO MIGLIORAMENTO EFFICIENZA SERVIZI - IND.TA' E ALTRI COMPENSI PERSONALE - T.I. - AA.GG.</t>
  </si>
  <si>
    <t>FONDO MIGLIORAMENTO EFFICIENZA SERVIZI - VOCI STIPENDIALI PERSONALE - T.I. - AA.FF.</t>
  </si>
  <si>
    <t>FONDO MIGLIORAMENTO EFFICIENZA SERVIZI - IND.TA' E ALTRI COMPENSI PERSONALE - T.I. - AA.FF.</t>
  </si>
  <si>
    <t>FONDO MIGLIORAMENTO EFFICIENZA SERVIZI - VOCI STIPENDIALI PERSONALE - T.I. - U.T.</t>
  </si>
  <si>
    <t>FONDO MIGLIORAMENTO EFFICIENZA SERVIZI - IND.TA' E ALTRI COMPENSI PERSONALE - T.I. - U.T.</t>
  </si>
  <si>
    <t>BUONI PASTO AL PERSONALE DIPENDENTE</t>
  </si>
  <si>
    <t>FONDO MIGLIORAMENTO EFFICIENZA SERVIZI - VOCI STIPENDIALI PERSONALE - T.I. - AA.DD.</t>
  </si>
  <si>
    <t>FONDO MIGLIORAMENTO EFFICIENZA SERVIZI - IND.TA' E ALTRI COMPENSI PERSONALE - T.I. - AA.DD.</t>
  </si>
  <si>
    <t>FONDO MIGLIORAMENTO EFFICIENZA SERVIZI - VOCI STIPENDIALI PERSONALE - T.I. - VV.UU.</t>
  </si>
  <si>
    <t>FONDO MIGLIORAMENTO EFFICIENZA SERVIZI - VOCI STIPENDIALI PERSONALE - T.D. - VV.UU.</t>
  </si>
  <si>
    <t>FONDO MIGLIORAMENTO EFFICIENZA SERVIZI - STRAORDINARIO PERSONALE - T.I. - VV.UU.</t>
  </si>
  <si>
    <t>FONDO MIGLIORAMENTO EFFICIENZA SERVIZI - IND.TA' E ALTRI COMPENSI PERSONALE - T.I. - VV.UU.</t>
  </si>
  <si>
    <t>FONDO MIGLIORAMENTO EFFICIENZA SERVIZI - VOCI STIPENDIALI PERSONALE - T.I. - S.T.M.</t>
  </si>
  <si>
    <t>FONDO MIGLIORAMENTO EFFICIENZA SERVIZI - VOCI STIPENDIALI PERSONALE - T.D. - S.T.M.</t>
  </si>
  <si>
    <t>FONDO MIGLIORAMENTO EFFICIENZA SERVIZI - STRAORDINARIO PERSONALE - T.I. - S.T.M.</t>
  </si>
  <si>
    <t>FONDO MIGLIORAMENTO EFFICIENZA SERVIZI - IND.TA' E ALTRI COMPENSI PERSONALE - T.I. - S.T.M.</t>
  </si>
  <si>
    <t>ONERI RIFLESSI CAPITOLI 2446 / 3 / 5 (ALTRE IND.TA' E STRAORDINARIO PERSONALE - T.I.- AA.GG.)</t>
  </si>
  <si>
    <t>IRAP CAPITOLI 2446 / 3 / 5 (ALTRE IND.TA' E STRAORDINARIO PERSONALE  - T.I.- AA.GG.)</t>
  </si>
  <si>
    <t>ONERI RIFLESSI CAPITOLI 2447 / 2 / 4 (ALTRE IND.TA' E STRAORDINARIO PERSONALE - T.I. - AA.FF.)</t>
  </si>
  <si>
    <t>IRAP CAPITOLI 2447 / 2 / 4 (ALTRE IND.TA' E STRAORDINARIO PERSONALE - T.I. - AA.FF.)</t>
  </si>
  <si>
    <t>ONERI CAPITOLI 2448 / 2 / 4 (ALTRE IND.TA' E STRAORDINARIO PERSONALE - T.I. - U.T.)</t>
  </si>
  <si>
    <t>IRAP CAPITOLI 2448 / 2 / 4  (ALTRE IND.TA' E STRAORDINARIO PERSONALE - T.I. - U.T.)</t>
  </si>
  <si>
    <t>ONERI RIFLESSI CAPITOLI 2450 / 2 / 4 (ALTRE IND.TA' E STRAORDINARIO PERSONALE - T.I. - AA.DD.)</t>
  </si>
  <si>
    <t>IRAP CAPITOLI 2450 / 2 / 4  (ALTRE IND.TA' E STRAORDINARIO PERSONALE - T.I. - AA.DD.)</t>
  </si>
  <si>
    <t>ONERI RIFLESSI CAPITOLI 2451 / 2 / 4 (ALTRE IND.TA' E STRAORDINARIO PERSONALE - T.I. - VV.UU.)</t>
  </si>
  <si>
    <t>IRAP CAPITOLI 2451 / 2 / 4  (ALTRE IND.TA' E STRAORDINARIO PERSONALE - T.I. - VV.UU.)</t>
  </si>
  <si>
    <t>ONERI RIFLESSI CAPITOLI 2453 / 2 / 4 (ALTRE IND.TA' E STRAORDINARIO PERSONALE - T.I. - S.T.M.)</t>
  </si>
  <si>
    <t>IRAP CAPITOLI 2453 / 2 / 4  (ALTRE IND.TA' E STRAORDINARIO PERSONALE - T.I. - S.T.M.)</t>
  </si>
  <si>
    <t>SGRAVI E RIMBORSO DI IMPOSTE ,TASSE ED ALTRE ENTRATE COMUNAL I</t>
  </si>
  <si>
    <t>FONDO CREDITI DUBBIA ESIGIBILITA' DI PARTE CORRENTE</t>
  </si>
  <si>
    <t>FONDO RISERVA ORDINARIO</t>
  </si>
  <si>
    <t>IVA A DEBITO SPLIT PAYMENT - IVA COMMERCIALE (E 458/5)</t>
  </si>
  <si>
    <t>RIQUALIFICAZIONE E RECUPERO FUNZIONALE FORTEZZA BORBONICA (E=631/1)</t>
  </si>
  <si>
    <t>INTERVENTI DI REALIZZAZIONE OPERE PUBBLICHE E VIABILITA' SUL TERRITORIO COMUNALE (E=631/2)</t>
  </si>
  <si>
    <t>DPCM 15/10/2015. RIQUALIFICAZIONE AREE URBANE DEGRADATE (E=631/4 + E=631/5)</t>
  </si>
  <si>
    <t>RIPRISTINO VIABILITA' A SEGUITO EVENTI METEOROLOGICI GENNAIO 2017 (E=622/5)</t>
  </si>
  <si>
    <t>INTERVENTI DI MESSA IN SICUREZZA IMMOBILE IN LARGO ROSATI (E=524/1 ANCHE E=656/1)</t>
  </si>
  <si>
    <t>SISMA 2016 - MESSA IN SICUREZZA E RIPRISTINO FUNZIONALE EDIFICIO SITO IN LARGO ROSATI PER SEDE MUNICIPALE (E=524/2)</t>
  </si>
  <si>
    <t>REALIZZAZIONE SCUOLA MATERNA CAPOLUOGO (E=591/1)</t>
  </si>
  <si>
    <t>REALIZZAZIONE SCUOLA MATERNA CAPOLUOGO DA DONAZIONI (E=634/2)</t>
  </si>
  <si>
    <t>REALIZZAZIONE INTERVENTI A FAVORE DI PONZANO DERIVANTI DA DONAZIONI (E=634/3)</t>
  </si>
  <si>
    <t>MESSA IN SICUREZZA PARETE ROCCIOSA CENTRO STORICO CIVITELLA (E=580/4)</t>
  </si>
  <si>
    <t>CONSOLIDAMENTO E RISANAMENTO TERRITORIO COMUNALE (E=622/4)</t>
  </si>
  <si>
    <t>COSTRUZIONE LOCULI CIMITERIALI(E=536)</t>
  </si>
  <si>
    <t>INTERVENTI RIPARAZIONE DANNI CALAMITA' NATURALE (VIABILITA') (E=557)</t>
  </si>
  <si>
    <t>INTERVENTI PUBBLICA ILLUMINAZIONE (E = 652/29)</t>
  </si>
  <si>
    <t>L.R. N. 11/99 ART. 66 C. 4 - MANUTENZIONE STRAORDINARIA DELLA EX S.P. N. 81 TRATTO DALLA S.S.81 (PICENO APRUTINA) A INTERSEZIONE BIVIO S. MARIA E DA BIVIO S. MARIA A CIRCONVALLAZIONE DI CIVITELLA DEL TRONTO (E=509/1)</t>
  </si>
  <si>
    <t>REALIZZAZIONE OO.PP(E=600)</t>
  </si>
  <si>
    <t>RIMBORSO DI SOMME VERSATE E NON DOVUTE PER BUCALOSSI (E=600)</t>
  </si>
  <si>
    <t>FONDO SVALUTAZIONE CREDITI DI PARTE CAPITALE</t>
  </si>
  <si>
    <t>ESTINZIONE MUTUI PER OPERE PUBBLICHE-QUOTE CAPITALE</t>
  </si>
  <si>
    <t>PAGAMENTO QUOTE CAPITALI PER DEBITI VARI</t>
  </si>
  <si>
    <t>FONDO PREVIDENZA E CREDITO</t>
  </si>
  <si>
    <t>INPS-SSN</t>
  </si>
  <si>
    <t>VERSAMENTO RITENUTEFATTE AL PERSONALE PER RICONGIUNZIONE SER VIZI</t>
  </si>
  <si>
    <t>RETRIBUZIONI</t>
  </si>
  <si>
    <t>ARRETRATI</t>
  </si>
  <si>
    <t>PRESTAZIONI STAGIONALI</t>
  </si>
  <si>
    <t>ADDIZIONALE REGIONALE IRPEFREDDITI LAVORO DIPENDENTE</t>
  </si>
  <si>
    <t>ADDIZIONALE REGIONALE IRPEFREDDITI ASSIMILATI AL LAVORO DIPE NDENTE</t>
  </si>
  <si>
    <t>ADDIZIONALE COMUNALE IRPEFREDDIDITI DI LAVORO DIPENDENTE</t>
  </si>
  <si>
    <t>ADDIZIONALE COMUNALE IRPEFREDDITI ASSIMILATI LAVORO DIPENDEN TE</t>
  </si>
  <si>
    <t>ADDIZIONALE COMUNALE IRPEF ANNO PRECEDENTE-RATEIZZAZIONE RED DITI LAVORO DIPENDEN</t>
  </si>
  <si>
    <t>ADDIZIONALE COMUNALE IRPEF ANNO PRECEDENTE-RATEIZZ.REDDITI A SSIM.LAVORO DIPENDEN</t>
  </si>
  <si>
    <t>ADDIZIONALE REGIONALE IRPEF ANNO PRECEDENTE-RATEIZZ.REDDITI LAVORO DIPENDENTE</t>
  </si>
  <si>
    <t>ADDIZIONALE REGIONALE IRPEF ANNO PRECEDENTE-RATEIZZ.REDDITI ASSIM.LAVORO DIPEND.</t>
  </si>
  <si>
    <t>RITENUTE IRPEF</t>
  </si>
  <si>
    <t>VERSAMENTO ERARIO CONTO IVA AL 4% SPLIT PAYMENT</t>
  </si>
  <si>
    <t>VERSAMENTO ERARIO CONTO IVA AL 10% SPLIT PAYMENT</t>
  </si>
  <si>
    <t>VERSAMENTO ERARIO CONTO IVA AL 22% SPLIT PAYMENT</t>
  </si>
  <si>
    <t>QUOTE SINDACALI</t>
  </si>
  <si>
    <t>CESSIONE STIPENDI (E EVENTI ALLUVIONALI)</t>
  </si>
  <si>
    <t>CESSIONE STIPENDI PICCOLI PRESTITI(E=678/3)</t>
  </si>
  <si>
    <t>ALTRE RITENUTE AL PERSONALE PER RICONGIUNZIONE E SERVIZI (E = CAP. 674)</t>
  </si>
  <si>
    <t>RESTITUZIONE DEPOSITI CAUZIONALI(E=680)</t>
  </si>
  <si>
    <t>COMPENSI AI DIPENDENTI DA ALTRI ENTI</t>
  </si>
  <si>
    <t>SIND.-ASSESS.-GETT.PRES.(DA 03/2002 COMPRESO TUTTI I REDDITI ASSIMIL.A LAV.DIP.)</t>
  </si>
  <si>
    <t>SOMME A LAVORATORI AUTONOMI</t>
  </si>
  <si>
    <t>ANTICIPAZIONE SOMME PER CONTO PRIVATI(E=690)</t>
  </si>
  <si>
    <t>EROGAZIONE SOMME DI ENTI E PRIVATI(ANCHE COMUNE ASCOLI VALOR IZZAZIONE CENTRI STORICI - PRUSST) (E=694)</t>
  </si>
  <si>
    <t>ALTRI RIMBORSI(E=706)</t>
  </si>
  <si>
    <t>ANTICIPAZIONE SOMME ECONOMATO(E=720)</t>
  </si>
  <si>
    <t>SPESE CONTRATTUALIE ASTA A CARICO TERZI(E=724)</t>
  </si>
  <si>
    <t>UTILIZZO INCASSI VINCOLATI (ART. 195 DEL T.U.E.L.)</t>
  </si>
  <si>
    <t>DESTINAZIONE INCASSI LIBERI AL REINTEGRO INCASSI VINCOLATI (ART. 195 DEL T.U.E.L.)</t>
  </si>
  <si>
    <t>RIMBORSO SOMME A SPECIFICA DESTINAZIONEPRELEVATE PER PAGAMEN TO SPESE CORRENTI(E= 736)</t>
  </si>
  <si>
    <t>TOTALE GENERALE</t>
  </si>
  <si>
    <t>AVANZO DI AMMINISTRAZIONE</t>
  </si>
  <si>
    <t>F.P.V. ENTRATE DI PARTE CORRENTE</t>
  </si>
  <si>
    <t>F.P.V. ENTRATE DI PARTE CAPITALE</t>
  </si>
  <si>
    <t>IMPOSTA MUNICIPALE PROPRIA</t>
  </si>
  <si>
    <t>IMPOSTA MUNICIPALE PROPRIA - ENTRATE DA ACCERTAMENTI</t>
  </si>
  <si>
    <t>ADDIZIONALE IRPEF</t>
  </si>
  <si>
    <t>TRIBUTO COMUNALE SUI RIFIUTI E SUI SERVIZI</t>
  </si>
  <si>
    <t>ENTRATE TARES DA ACCERTAMENTI</t>
  </si>
  <si>
    <t>DIRITTI SULLE PUBBLICHE AFFISSIONI</t>
  </si>
  <si>
    <t>ENTRATE DA FONDO DI SOLIDARIETA' COMUNALE</t>
  </si>
  <si>
    <t>CONTRIBUTO PER LIBRI DI TESTO OBBLIGO SCOLASTICO (U = 932)</t>
  </si>
  <si>
    <t>CONTRIBUTI BISOGNOSI</t>
  </si>
  <si>
    <t>TRASFERIMENTI PER EROGAZIONE SERVIZIO TRASPORTO DIVERSAMENTE ABILI SCUOLA SECONDARIA DI 2° GRADO (U=740)</t>
  </si>
  <si>
    <t>TRASFERIMENTI PER PRESTAZIONI SOCIO SANITARIE IN REGIME RESIDENZIALE E SEMI RESIDENZIALE</t>
  </si>
  <si>
    <t>TRASFERIMENTI PER ASSISTENZA SCOLASTICA SPECIALISTICA NON VENDENTI - CONTRIBUTO REGIONALE (U=740/2)</t>
  </si>
  <si>
    <t>RIMBORSO COMPARTECIPAZIONE SPESE SOCIO SANITARIA PER ASSISTITI ASL DI TERAMO (U=1945/1)</t>
  </si>
  <si>
    <t>CONTRIBUTO BIM VOMANO PER MANIFESTAZIONI</t>
  </si>
  <si>
    <t>CONTRIBUTO DA RUZZO SERVIZI PER RATE MUTUI ACQUEDOTTI, FOGNA TURE E DEPURATORI</t>
  </si>
  <si>
    <t>CONTRIBUTO MANUTENZIONE ORDINARIA STRADE - BIM VOMANO TORDINO (U=2008-2009)</t>
  </si>
  <si>
    <t>CONTRIBUTO SPESE PER LAVORI DI MESSA IN SICUREZZA DEGLI EDIFICI A SEGUITO EVENTI SISMICI (U=2015/3/4)</t>
  </si>
  <si>
    <t>CONTRIBUTO PER AUTONOME SISTEMAZIONI A SEGUITO EVENTI SISMICI E METEOROLOGICI (U=2015/12)</t>
  </si>
  <si>
    <t>CONTRIBUTO PER SPESE DI PERSONALE A TEMPO DETERMINATO SEGUITO DI EVENTI SISMICI E METEOROLOGICI (U=2015/5/6/7/8)</t>
  </si>
  <si>
    <t>CONTRIBUTO SPESE PER INCARICHI DI CO.CO.CO. A SEGUITO DI EVENTI SISMICI E METEOROLOGICI (U=2015/13/14/15)</t>
  </si>
  <si>
    <t>CONTRIBUTO ENEL DA CHIUSURA BIM TRONTO</t>
  </si>
  <si>
    <t>CONTRIBUTO DA RACCOLTA DIFFERENZIATA (CONAI) TRASFERITO DALL' UNIONE DEI COMUNI</t>
  </si>
  <si>
    <t>RIMBORSO IVA SERVIZI NON COMMERCIALI (RIFIUTI) DA UNIONE COMUNI</t>
  </si>
  <si>
    <t>CONTRIBUTO DA UNIONE DEI COMUNI</t>
  </si>
  <si>
    <t>RIMBORSO SPESE PER ELEZIONI POLITICHE (STRAORDINARIO ELETTORALE PERSONALE DI RUOLO) (U=108/2)</t>
  </si>
  <si>
    <t>RIMBORSO SPESE PER ELEZIONI POLITICHE (STRAORDINARIO ELETTORALE PERSONALE A TEMPO DETERMINATO) (U=108/3)</t>
  </si>
  <si>
    <t>RIMBORSO SPESE PER ELEZIONI POLITICHE (ACQUISTO BENI) (U=109/1)</t>
  </si>
  <si>
    <t>RIMBORSO SPESE PER ELEZIONI POLITICHE (PRESTAZIONI DI SERVIZI) (U=110/1)</t>
  </si>
  <si>
    <t>RIMBORSO SPESE PER REFERENDUM (STRAORDINARIO ELETTORALE PERSONALE DI RUOLO) (U=108/4)</t>
  </si>
  <si>
    <t>RIMBORSO SPESE PER REFERENDUM (STRAORDINARIO ELETTORALE PERSONALE A TEMPO DETERMINATO) (U=108/5)</t>
  </si>
  <si>
    <t>RIMBORSO SPESE PER REFERENDUM (ACQUISTO BENI) (U=109/2)</t>
  </si>
  <si>
    <t>RIMBORSO SPESE PER REFERENDUM (PRESTAZIONE DI SERVIZI) (U=110/2)</t>
  </si>
  <si>
    <t>RIMBORSO SPESE PER ELEZIONI EUROPEE (STRAORDINARIO ELETTORALE PERSONALE DI RUOLO) (U=108/6)</t>
  </si>
  <si>
    <t>RIMBORSO SPESE PER ELEZIONI EUROPEE (STRAORDINARIO ELETTORALE PERSONALE A TEMPO DETERMINATO) (U=108/7)</t>
  </si>
  <si>
    <t>RIMBORSO SPESE PER ELEZIONI EUROPEE (ACQUISTO BENI) (U=109/3)</t>
  </si>
  <si>
    <t>RIMBORSO SPESE PER ELEZIONI EUROPEE (PRESTAZIONE DI SERVIZI) (U=110/3)</t>
  </si>
  <si>
    <t>RIMBORSO SPESE PER ELEZIONI REGIONALI (STRAORDINARIO ELETTORALE PERSONALE DI RUOLO) (U=108/8)</t>
  </si>
  <si>
    <t>RIMBORSO SPESE PER ELEZIONI REGIONALI (STRAORDINARIO ELETTORALE PERSONALE A TEMPO DETERMINATO) (U=108/9)</t>
  </si>
  <si>
    <t>RIMBORSO SPESE PER ELEZIONI REGIONALI (ACQUISTO BENI) (U=109/4)</t>
  </si>
  <si>
    <t>RIMBORSO SPESE PER ELEZIONI REGIONALI (PRESTAZIONE DI SERVIZI) (U=110/4)</t>
  </si>
  <si>
    <t>PROVENTI VIOLAZIONE LEGGI,REG.ORDINANZESINDACALI</t>
  </si>
  <si>
    <t>DIRITTI DI SEGRETERIA A FAVORE COMUNE</t>
  </si>
  <si>
    <t>DIRITTI DI SEGRETERIA DA CERTIFICAZIONI</t>
  </si>
  <si>
    <t>DIRITTI DI SEGRETERIA DA ROGITI</t>
  </si>
  <si>
    <t>DIRITTI PER IL RILASCIO DELLE CARTE DI IDENTITA'</t>
  </si>
  <si>
    <t>PROVENTI DA ISTITUTO OMNICOMPRENSIVO CIVITELLA TR. PER REFEZIONE PERSONALE SCOLASTICO</t>
  </si>
  <si>
    <t>PROVENTI QUOTE DI FREQUENZA E REFEZIONE SCOLASTICA</t>
  </si>
  <si>
    <t>CONTRIBUTO UTENTI TRASPORTO SCOLASTICO (U=812/1-2)</t>
  </si>
  <si>
    <t>PROVENTI SERVIZIO ASSISTENZA ALUNNI COLONIE MARINE(U=806)</t>
  </si>
  <si>
    <t>PROVENTI DAI SERVIZI CIMITERIALI(LAMPADE VOTIVE) (U = 1420)</t>
  </si>
  <si>
    <t>DIRITTI DI NOTIFICA</t>
  </si>
  <si>
    <t>PROVENTI DA MATRIMONI CIVILI</t>
  </si>
  <si>
    <t>INTERESSI SU SOMME NON EROGATE DA CDP SPA</t>
  </si>
  <si>
    <t>PROVENTI DA FATTURAZIONE SCAMBIO SUL POSTO PER IMMISSIONE IN RETE ENERGIA ELETTRICA PRODOTTA IN ECCESSO</t>
  </si>
  <si>
    <t>PROVENTI CONTRAVVENZIONI IN MATERIA DI CIRCOLAZIONE STRADALE</t>
  </si>
  <si>
    <t>CANONE OCCUPAZIONE SUOLO E SPAZI PUBBLICI</t>
  </si>
  <si>
    <t>PROVENTI CONCESSIONI LOCULI CIMITERIALI</t>
  </si>
  <si>
    <t>SOGGIORNO CLIMATICO ANZIANI(U = 1876/3)</t>
  </si>
  <si>
    <t>FITTI REALI DI TERRENI</t>
  </si>
  <si>
    <t>FITTI FABBRICATI</t>
  </si>
  <si>
    <t>PROVENTI DA TELEFONIA MOBILE</t>
  </si>
  <si>
    <t>CONCESSIONE DIRITTO DI SUPERFICIE SU ALCUNI EDIFICI DI PROPRIETA' DEL COMUNE PER IMPIANTI FOTOVOLTAICI (U=736 - 2018 - 2825)</t>
  </si>
  <si>
    <t>CANONE MONTE PISELLI</t>
  </si>
  <si>
    <t>DIRITTI E RENDITE PATRIMONIALI DIVERSE(PASCOLI)</t>
  </si>
  <si>
    <t>RIMBORSO EMOLUMENTI E O.R. SEGRETARIO COMUNALE (1/3 COMUNE DI CASTELLI)</t>
  </si>
  <si>
    <t>RIMBORSO EMOLUMENTI E O.R. DIPENDENTE MALAVOLTA GESUALDO (GIUDICE DI PACE - CAMPLI)</t>
  </si>
  <si>
    <t>RIMBORSO EMOLUMENTI PER CONVENZIONAMENTO DIPENDENTI C/O ALTRI ENTI</t>
  </si>
  <si>
    <t>RIMBORSO INAIL SOMME ANTICIPATE PER INFORTUNI SUL LAVORO</t>
  </si>
  <si>
    <t>PROVENTI DIVERSI</t>
  </si>
  <si>
    <t>INTERESSI SULLE GIACENZE DI CASSA</t>
  </si>
  <si>
    <t>RIMBORSO COSTO STAMPATI E COPIE FOTOSTATICHE</t>
  </si>
  <si>
    <t>INCENTIVAZIONE L.109/94 E SUCCESSIVE  (U=2444-2445)</t>
  </si>
  <si>
    <t>IVA A CREDITO - SPLIT PAYMENT IVA COMMERCIALE (U=2486/3)</t>
  </si>
  <si>
    <t>RECUPERO ASSEGNI AL PERSONALE PER SCIOPERI, ECC.</t>
  </si>
  <si>
    <t>L.R. N. 11/99 ART. 66 C. 4 - MANUTENZIONE STRAORDINARIA DELLA EX S.P. N. 81 TRATTO DALLA S.S.81 (PICENO APRUTINA) A INTERSEZIONE BIVIO S. MARIA E DA BIVIO S. MARIA A CIRCONVALLAZIONE DI CIVITELLA DEL TRONTO (U=2885/1)</t>
  </si>
  <si>
    <t>INTERVENTI DI MESSA IN SICUREZZA IMMOBILE SITO IN LARGO ROSATI (U=2544/1)</t>
  </si>
  <si>
    <t>SISMA 2016 - MESSA IN SICUREZZA E RIPRISTINO FUNZIONALE EDIFICIO SITO IN LARGO ROSATI PER SEDE MUNICIPALE (U=2544/2)</t>
  </si>
  <si>
    <t>CONTRIBUTO REGIONALE INTERVENTI RIPARAZIONI DANNI CALAMITA' (VIABILITA') (U=2790)</t>
  </si>
  <si>
    <t>MESSA IN SICUREZZA PARETE ROCCIOSA CENTRO STORICO CIVITELLA (U=2679/1)</t>
  </si>
  <si>
    <t>REALIZZAZIONE SCUOLA MATERNA IN CIVITELLA CAPOLUOGO - CONTRIBUTO REGIONALE (U = 2620/3)</t>
  </si>
  <si>
    <t>PROVENTI DERIVANTI DAL RILASCIO DELLE CONCESSIONI EDILIZIE COMMISURATI ALL'INCIDENZA (CAP.736 ENTRATA E CAPP.2909/1-2 E</t>
  </si>
  <si>
    <t>CONSOLIDAMENTO E RISANAMENTO TERRITORIO COMUNALE (U=2709/1 CONTR.REG.LE)</t>
  </si>
  <si>
    <t>RIPRISTINO VIABILITA' A SEGUITO EVENTI METEOROLOGICI GENNAIO 2017 (U=2543/0)</t>
  </si>
  <si>
    <t>RIQUALIFICAZIONE E RECUPERO FUNZIONALE DELLA FORTEZZA BORBONICA (U=2542/1)</t>
  </si>
  <si>
    <t>INTERVENTI DI REALIZZAZIONE OPERE PUBBLICHE E VIABILITA' SUL TERRITORIO COMUNALE (U=2542/2)</t>
  </si>
  <si>
    <t>DPCM 15/10/2015. RIQUALIFICAZIONE AREE URBANE DEGRADATE - CONTRIBUTO REGIONALE (U=2542/3)</t>
  </si>
  <si>
    <t>DPCM 15/10/2015. RIQUALIFICAZIONE AREE URBANE DEGRADATE - CONTRIBUTO STATALE (U=2542/3)</t>
  </si>
  <si>
    <t>REALIZZAZIONE SCUOLA MATERNA CAPOLUOGO DA DONAZIONI (U=2620/4)</t>
  </si>
  <si>
    <t>INTERVENTI A FAVORE DI PONZANO DERIVANTI DA DONAZIONI (U=2620/7)</t>
  </si>
  <si>
    <t>INTERVENTI DI PUBBLICA ILLUMINAZIONE (U = 2834/28)</t>
  </si>
  <si>
    <t>FONDO PREVIDENZA E CREDITO (U=2940/2)</t>
  </si>
  <si>
    <t>RITENUTE AL PERSONALE PER RICONGIUNZIONESERVIZI (CAP.2944 SP ESA)</t>
  </si>
  <si>
    <t>RITENUTE IRPEF SU RETRIBUZIONI(U=2946/1)</t>
  </si>
  <si>
    <t>RITENUTE IRPEF SU ARRETRATI (U=2946/2)</t>
  </si>
  <si>
    <t>RITENUTE IRPEF EMOLUMENTI STAGIONALI(COD.1003) (U=2946/3)</t>
  </si>
  <si>
    <t>ADDIZIONALE REGIONALE IRPEFREDD. ASSIMILATI A LAV. DIP.</t>
  </si>
  <si>
    <t>ADDIZIONALE COMUNALE IRPEFREDDITI LAVORO DIPENDENTE</t>
  </si>
  <si>
    <t>ADDIZIONALE COMUNALE IRPEFREDDITI ASSIMILATI AL LAVORO DIPEN DENTE</t>
  </si>
  <si>
    <t>ADDIZIONALE COMUNALE IRPEF ANNO PRECEDENTE - RATEIZZAZ.REDDI TI LAVORO DIPENDENTE</t>
  </si>
  <si>
    <t>ADDIZIONALE COMUNALE IRPEF ANNO PRECEDENTE- RATEIZZ.REDDITI ASSIM.LAVORO DIPEND.</t>
  </si>
  <si>
    <t>ADDIZIONALE REGIONALE IRPEF ANNO PRECEDENTE-RATEIZZAZIONE RE DDITI LAVORO DIPEND.</t>
  </si>
  <si>
    <t>ADDIZIONALE REGIONALE IRPEF ANNO PRECEDENTE-RATEIZZ.REDDITI ASSIMIL.LAVORO DIPEN</t>
  </si>
  <si>
    <t>RITEN.IRPEF</t>
  </si>
  <si>
    <t>RITENUTE ERARIO CONTO IVA AL 4% SPLIT PAYMENT</t>
  </si>
  <si>
    <t>RITENUTE ERARIO CONTO IVA AL 10% SPLIT PAYMENT</t>
  </si>
  <si>
    <t>RITENUTE ERARIO CONTO IVA AL 22% SPLIT PAYMENT</t>
  </si>
  <si>
    <t>RITENUTE SINDACALI</t>
  </si>
  <si>
    <t>CESSIONE PICCOLI PRESTITI(U=2948/3)</t>
  </si>
  <si>
    <t>DEPOSITI CAUZIONALI(U=2954)</t>
  </si>
  <si>
    <t>RITENUTE IRPEF SU COMPENSI CORRISPOSTIAI NON DIPENDENTI</t>
  </si>
  <si>
    <t>IRPEF SIND-ASSESS.-GETT.PRES.(DA 03/2002COMPRESI TUTTI I RED D.ASSIM. AL LAV.DIP)</t>
  </si>
  <si>
    <t>IRPEF SU SOMME CORRISPOSTE A LAVORATORIAUTONOMI (COD.1040)</t>
  </si>
  <si>
    <t>RIMBORSO SPESE PER OPERE PER CONTO DIPRIVATI (CAP.2964 SPESA )</t>
  </si>
  <si>
    <t>SOMME VERSATE DA ENTI E PRIVATI CONIMPORTO DA RIDISTRIBUIRE (ANCHE COMUNEASCOLI VALORIZZAZIONE CENTRI STORICI - PRUSST)</t>
  </si>
  <si>
    <t>ALTRI RIMBORSI(U=2978)</t>
  </si>
  <si>
    <t>RIMBORSO SOMME SERVIZIO ECONOMATO</t>
  </si>
  <si>
    <t>DEPOSITI CAUZIONALI PER SPESE CONTRATTUALI (U=2984)</t>
  </si>
  <si>
    <t>DESTINAZIONE INCASSI VINCOLATI A SPESE CORRENTI (ART. 195 DEL T.U.E.L.)</t>
  </si>
  <si>
    <t>REINTEGRO INCASSI VINCOLATI (ART. 195 DEL T.U.E.L.)</t>
  </si>
  <si>
    <t>INCAMERAMENTO SOMME A SPECIFICA DESTINAZIONE DA VERSARE PROV VISORIAMENTE PER IL PAGAMENTO DI SPESE CORRENTI(CAP.2996 SP</t>
  </si>
  <si>
    <t>TITOLO I - USCITE (CORRENTI)</t>
  </si>
  <si>
    <t>Cap.</t>
  </si>
  <si>
    <t>Art.</t>
  </si>
  <si>
    <t>F.P.V.</t>
  </si>
  <si>
    <t>TITOLO I - ENTRATE (TRIBUTARIE CONTRIBUTIVE PEREQ.)</t>
  </si>
  <si>
    <t>TITOLO III - ENTRATE (EXTRATRIBUTARIE)</t>
  </si>
  <si>
    <t>TITOLO IV - ENTRATE (CONTO CAPITALE)</t>
  </si>
  <si>
    <t>TITOLO VI - ENTRATE (ACCENSIONE PRESTITI)</t>
  </si>
  <si>
    <t>TITOLO - II USCITE (CAPITALE)</t>
  </si>
  <si>
    <t>TITOLO - III USCITE (INCREMENTO ATTIVITA' FINANZIARIE)</t>
  </si>
  <si>
    <t>TITOLO - IV USCITE (RIMBORSO PRESTITI)</t>
  </si>
  <si>
    <t>TITOLO - V USCITE (CHIUSURA ANTICIPAZIONI TESORERIA)</t>
  </si>
  <si>
    <t>TITOLO IX - ENTRATE (CONTO TERZI E PARTITE DI GIRO)</t>
  </si>
  <si>
    <t>TITOLO VII - USCITE (CONTO TERZI E PARTITE DI GIRO)</t>
  </si>
  <si>
    <t>ENTRATE</t>
  </si>
  <si>
    <t>USCITE</t>
  </si>
  <si>
    <t>PREVISIONE</t>
  </si>
  <si>
    <t>C</t>
  </si>
  <si>
    <t>I</t>
  </si>
  <si>
    <t>STANZIAMENTO INIZIALE F.P.V.</t>
  </si>
  <si>
    <t>EXTRATRIBUTARIE</t>
  </si>
  <si>
    <t>CONTO CAPITALE</t>
  </si>
  <si>
    <t>CORRENTI</t>
  </si>
  <si>
    <t>RIMBORSO PRESTITI</t>
  </si>
  <si>
    <t>ACCENSIONE PRESTITI</t>
  </si>
  <si>
    <t>PARTITE DI GIRO</t>
  </si>
  <si>
    <t>TITOLO 2</t>
  </si>
  <si>
    <t>TITOLI 1 + 4</t>
  </si>
  <si>
    <t>TITOLO II - ENTRATE (TRASFERIMENTI CORRENTI)</t>
  </si>
  <si>
    <t>TRIBUTARIE - CONTRIBUT</t>
  </si>
  <si>
    <t>TRASFERIMENTI CORREN</t>
  </si>
  <si>
    <t>RIDUZ. ATTIVITA' FINANZ</t>
  </si>
  <si>
    <t>ANTICIPAZIONE TESORER</t>
  </si>
  <si>
    <t>INCREM. ATTIVIT. FINANZ.</t>
  </si>
  <si>
    <t>CHIUS. ANTIC. TESORERIA</t>
  </si>
  <si>
    <t>BIGLIETTI INGRESSO FORTEZZA</t>
  </si>
  <si>
    <t>CONTRIBUTO UTENZA PER PRESTAZIONI SOCIALI</t>
  </si>
  <si>
    <t>SISMA 2016 - MIGLIORAMENTO SISMICO DELLA SEDE MUNICIPALE E DEL MINI HOTEL (E=518/4)</t>
  </si>
  <si>
    <t>SISMA 2016 - MIGLIORAMENTO SISMICO DELLA SEDE MUNICIPALE E DEL MINI HOTEL (U=2620/8)</t>
  </si>
  <si>
    <t>COMPLETAMENTO SCUOLA PRIMARIA E REALIZZAZIONE SCUOLA MATERNA IN CIVITELLA CAPOLUOGO VIA PERTINI (E=518/5)</t>
  </si>
  <si>
    <t>COMPLETAMENTO SCUOLA PRIMARIA E REALIZZAZIONE SCUOLA MATERNA IN CIVITELLA CAPOLUOGO VIA PERTINI (U=2620/9)</t>
  </si>
  <si>
    <t>INTERVENTI DI RIQUALIFICAZIONE E POTENZIAMENTO IMPIANTO DI PUBBLICA ILLUMINAZIONE - PROGETTO PARIDE (E=510/3)</t>
  </si>
  <si>
    <t>INTERVENTI DI RIQUALIFICAZIONE E POTENZIAMENTO IMPIANTO DI PUBBLICA ILLUMINAZIONE - PROGETTO PARIDE (U=2521/3)</t>
  </si>
  <si>
    <t>MESSA IN SICUREZZA DEL CENTRO DISABILI UBICATO IN FRAZIONE ROCCHE DI CIVITELLA - SISMA 2016 - (E=622/2)</t>
  </si>
  <si>
    <t>LAVORI DI MESSA IN SICUREZZA EDIFICIO PALAZZO DEL CAPITANO EX PALAZZO FERRETTI SITO IN CIVITELLA CAPOLUOGO CAUSA SISMA 2016 (E=622/6)</t>
  </si>
  <si>
    <t>LAVORI DI MESSA IN SICUREZZA EX SCUOLA SECONDARIA SITA IN CIVITELLA CAPOLUOGO VIA S. PERTINI CAUSA SISMA 2016 (E=622/7)</t>
  </si>
  <si>
    <t>LAVORI DI MESSA IN SICUREZZA DAL RISCHIO IDROGEOLOGICO FRAZIONE BORRANO (E=622/8)</t>
  </si>
  <si>
    <t>MESSA IN SICUREZZA DEL CENTRO DISABILI UBICATO IN FRAZIONE ROCCHE DI CIVITELLA - SISMA 2016 - (U=2702/0)</t>
  </si>
  <si>
    <t>LAVORI DI MESSA IN SICUREZZA EDIFICIO PALAZZO DEL CAPITANO EX PALAZZO FERRETTI SITO IN CIVITELLA CAPOLUOGO CAUSA SISMA 2016 (U=2705/0)</t>
  </si>
  <si>
    <t>LAVORI DI MESSA IN SICUREZZA EX SCUOLA SECONDARIA SITA IN CIVITELLA CAPOLUOGO VIA S. PERTINI CAUSA SISMA 2016 (U=2706/0)</t>
  </si>
  <si>
    <t>LAVORI DI MESSA IN SICUREZZA DAL RISCHIO IDROGEOLOGICO FRAZIONE BORRANO (U=2708/0)</t>
  </si>
  <si>
    <t>QUOTA PARTE ONERI DI URBANIZZAZIONE DESTINATA ALLE ISTITUZIONI RELIGIOSE L. R. 29/88</t>
  </si>
  <si>
    <t>Prev. Iniz. anno 2021</t>
  </si>
  <si>
    <t>SERVIZIO DI GESTIONE DOCUMENTALE ARCHIVIO (CAP. E = 225 / 0)</t>
  </si>
  <si>
    <t>DIRITTI DI € 16,79 PER C.I.E. DA RIVERSARE ALLO STATO (E=269/0)</t>
  </si>
  <si>
    <t>DIRITTI DI € 16,79 PER C.I.E. DA RIVERSARE ALLO STATO (E=1581/0)</t>
  </si>
  <si>
    <t>TASSA SUI SERVIZI INDIVISIBILI DA ACCERTAMENTI</t>
  </si>
  <si>
    <t>CONTRIBUTO STATO PER GESTIONE C.I.E.</t>
  </si>
  <si>
    <t xml:space="preserve">FONDO NAZIONALE SISTEMA INTEGRATO DI EDUCAZIONE E ISTRUZIONE   </t>
  </si>
  <si>
    <t>CONTRIBUTI ANCI E BORGHI PIU BELLI</t>
  </si>
  <si>
    <t>SPESE GENERALI DI FUNZIONAMENTO (POLIZIA LOCALE) - NOLEGGI AUTOVELOX (E= CAP. 350/0)</t>
  </si>
  <si>
    <t>RIFACIMENTO PAVIMENTAZIONE PIAZZA FILIPPI PEPE NEL CENTRO STORICO (E=519 / 1)</t>
  </si>
  <si>
    <t>RIFACIMENTO PAVIMENTAZIONE PIAZZA FILIPPI PEPE NEL CENTRO STORICO (U=2674 / 2)</t>
  </si>
  <si>
    <t>PROVENTI DA CONTRAVVENZIONI PER UTILIZZO AUTOVELOX (U=83/30)</t>
  </si>
  <si>
    <t>FRANA PONZANO. DELOCALIZZAZIONE ABITATO (CAP. U 2712 / 1)</t>
  </si>
  <si>
    <t>FRANA PONZANO. DELOCALIZZAZIONE ABITATO (CAP. E 507 / 1)</t>
  </si>
  <si>
    <t>EFFICIENTAMENTO ENERGETICO (CAP. U 2712/2)</t>
  </si>
  <si>
    <t>EFFICIENTAMENTO ENERGETICO (CAP. E 507 / 2)</t>
  </si>
  <si>
    <t>F.P.V. - CORRENTE</t>
  </si>
  <si>
    <t>F.P.V. - CAPITALE</t>
  </si>
  <si>
    <t>AVANZO DI AMMINISTRAZIONE PER SPESE CORRENTI</t>
  </si>
  <si>
    <t>AVANZO DI AMMINISTRAZIONE PER SPESE IN CONTO CAPITALE</t>
  </si>
  <si>
    <t>AVANZO X SP CORRE</t>
  </si>
  <si>
    <t>AVANZO X SP CAPIT</t>
  </si>
  <si>
    <t>Prev. Iniz. anno 2022</t>
  </si>
  <si>
    <t>SERVIZIO ASSISTENZA SU SCUOLABUS COMUNALI</t>
  </si>
  <si>
    <t>EMERGENZA COVID - 19 RIMBORSO SPESE PERSONALE - CAP. (U) 1900/4</t>
  </si>
  <si>
    <t>EMERGENZA COVID - 19 RIMBORSO SPESE VARIE PER ACQUISTO BENI - CAP. (U) 1900/3</t>
  </si>
  <si>
    <t>EMERGENZA COVID - 19 RIMBORSO SPESE VARIE PER PRESTAZIONE DI SERVIZI - CAP. (U) 1900/2</t>
  </si>
  <si>
    <t>CONTRIBUTO STATALE PER INTERVENTI VARI PER ATTIVITA RELATIVE AL SOCIALE</t>
  </si>
  <si>
    <t>SPESE PER EMERGENZA COVID - 2019 - SERVIZI - FINANZIATE DA ALTRI - CAP. (E) 80/1</t>
  </si>
  <si>
    <t>SPESE PER EMERGENZA COVID - 2019 - SERVIZI - FINANZIATE DALLO STATO - CAP. (E) 80/2</t>
  </si>
  <si>
    <t>SPESE PER EMERGENZA COVID - 2019 - BENI - FINANZIATE DALLO STATO - CAP. (E) 80/3</t>
  </si>
  <si>
    <t>SPESE PER EMERGENZA COVID  - 2019 - PERSONALE - FINANZIATE DALLO STATO - CAP. (E) 80/4</t>
  </si>
  <si>
    <t>EMERGENZA COVID - 19 RIMBORSO SPESE CONTRIBUTI CARICO ENTE - CAP. (U) 1900/5</t>
  </si>
  <si>
    <t>EMERGENZA COVID - 19 RIMBORSO SPESE IRAP - CAP. (U) 1900/6</t>
  </si>
  <si>
    <t>SPESE PER EMERGENZA COVID  - 2019 - IRAP - FINANZIATE DALLO STATO - CAP. (E) 80/6</t>
  </si>
  <si>
    <t>SPESE PER EMERGENZA COVID  - 2019 - CONTRIBUTI CARICO ENTE - FINANZIATE DALLO STATO - CAP. (E) 80/5</t>
  </si>
  <si>
    <t>FONDO DECRETO RILANCIO DL 34</t>
  </si>
  <si>
    <t>SPESE PROGETTAZIONE PALAZZO FERRETTI (E=198/1)</t>
  </si>
  <si>
    <t>COMPETENZA 2022</t>
  </si>
  <si>
    <t>COMPETENZA 2021</t>
  </si>
  <si>
    <t>COMPETENZA</t>
  </si>
  <si>
    <t>Applicazione avanzo a.p.</t>
  </si>
  <si>
    <t>APPLICAZIONE AVANZO A.P.</t>
  </si>
  <si>
    <t>DISAVANZO DI COMPETENZA</t>
  </si>
  <si>
    <t>AVANZO DI COMPETENZA</t>
  </si>
  <si>
    <t>EQUILIBRIO PARTE CAPIT</t>
  </si>
  <si>
    <t>EQUILIBRIO PARTE CORR</t>
  </si>
  <si>
    <t>TOTALE ESERCIZIO</t>
  </si>
  <si>
    <t>TOTALE COMPLESSIVO</t>
  </si>
  <si>
    <t>Stanz.In.FPV 1^anno 2021</t>
  </si>
  <si>
    <t>Stanz.Ass.FPV 1^anno 2021</t>
  </si>
  <si>
    <t>EMERGENZA COVID - 19 CONTRIBUTI DA ALTRI - CAP. (U) 1900/1</t>
  </si>
  <si>
    <t>LAVORI DI RIQUALIFICAZIONE AREE E SPAZI APERTI CENTRO STORICO - SISMA (E=587/3)</t>
  </si>
  <si>
    <t>LAVORI DI RIQUALIFICAZIONE AREE E SPAZI APERTI CENTRO STORICO - SISMA (E=2785/4)</t>
  </si>
  <si>
    <t>RIQUALIFICAZIONE E RECUPERO FUNZIONALE DELLA FORTEZZA BORBONICA - MIBACT (U=2542/6)</t>
  </si>
  <si>
    <t>RIQUALIFICAZIONE E RECUPERO FUNZIONALE FORTEZZA BORBONICA - MIBACT (E=631/6)</t>
  </si>
  <si>
    <t>ACQUISTO MEZZI MECCANICI PER UFFICIO TECNICO (E=515/1)</t>
  </si>
  <si>
    <t>ACQUISTI MEZZI MECCANICI PER UFFICIO TECNICO (U=2640/1)</t>
  </si>
  <si>
    <t>S.U.E. TELEMATICO</t>
  </si>
  <si>
    <t>FONDO SPORT E PERIFERIE (E=541/2)</t>
  </si>
  <si>
    <t>PARCHEGGIO COMUNALE CENTRO STORICO (E=587/5)</t>
  </si>
  <si>
    <t>CONTRIBUTO STATO PER FONDO SPORT E PERIFERIE (U=2631/2)</t>
  </si>
  <si>
    <t>CONTRIBUTO REGIONALE PARCHEGGIO COMUNALE CENTRO STORICO (U=2785/3)</t>
  </si>
  <si>
    <t>SISTEMAZIONE E COSTRUZIONE LOCULI CIMITERIALI (U=2732/0)</t>
  </si>
  <si>
    <t>CONTRIBUTO REGIONALE REDAZIONE P.R.G. (U=2509/3)</t>
  </si>
  <si>
    <t>MESSA IN SICUREZZA FENOMENO FRANOSO IN LOCALITA PONZANO (E=507)</t>
  </si>
  <si>
    <t>MESSA IN SICUREZZA DI UN FENOMENO FRANOSO IN LOCALITA PONZANO (U=2712)</t>
  </si>
  <si>
    <t>FONDI MIBACT - PIANO ARTE CONTEMPORANEA (CAP. U=939/0)</t>
  </si>
  <si>
    <t>ACQUISIZIONE COLLEZIONE NINO DI SIMONE 3.0 (CAP. E=226/2)</t>
  </si>
  <si>
    <t>FONDO GARANZIA DEBITI COMMERCIALI</t>
  </si>
  <si>
    <t>Prev. Iniz. anno 2023</t>
  </si>
  <si>
    <t>COMPETENZA 2023</t>
  </si>
  <si>
    <t>CONTRIBUTO SPESE DI PROGETTAZIONE (U=1982/2)</t>
  </si>
  <si>
    <t>SPESE PROGETTAZIONE FINANZIATE (E=198/2)</t>
  </si>
  <si>
    <t>CANONE UNICO</t>
  </si>
  <si>
    <t>PROGETTO MIBACT BORGHI IN FESTIVAL – MUSICA NEL CUORE E NEL BORGO (CAP. E=226/3)</t>
  </si>
  <si>
    <t>PROGETTO MIBACT BORGHI IN FESTIVAL – MUSICA NEL CUORE E NEL BORGO (CAP. U=939/1)</t>
  </si>
  <si>
    <t>MESSA IN SICUREZZA STRADA COMUNALE VIA FERDINANDO II DI BORBONE (U=2541 / 2)</t>
  </si>
  <si>
    <t>MESSA IN SICUREZZA STRADA COMUNALE VIA FERDINANDO II DI BORBONE (E=632 / 0 MUTUO)</t>
  </si>
  <si>
    <t>MESSA IN SICUREZZA PARETE ROCCIOSA DA RISCHIO IDROGEOLOGICO II LOTTO (E=2679/2)</t>
  </si>
  <si>
    <t>MESSA IN SICUREZZA PARETE ROCCIOSA DA RISCHIO IDROGEOLOGICO II LOTTO (U=580/5)</t>
  </si>
  <si>
    <t>MESSA IN SICUREZZA TRATTI DI STRADE COMUNALI E RIFACIMENTO DELLA PAVIMENBTAZIONE (E=587 / 4 STATO)</t>
  </si>
  <si>
    <t>MESSA IN SICUREZZA TRATTI DI STRADE COMUNALI E RIFACIMENTO DELLA PAVIMENTAZIONE (U=2835 / 0 STATO)</t>
  </si>
  <si>
    <t>RIPRISTINO FUNZIONALITA' E ABBATTIMENTO BARRIERE ARCHITETTONICHE IMPIANTO SPORTIVO ROCCHE DI CIVITELLA (E=533 / 1 REGIONE)</t>
  </si>
  <si>
    <t>RIPRISTINO FUNZIONALITA' E ABBATTIMENTO BARRIERE ARCHITETTONICHE IMPIANTO SPORTIVO ROCCHE DI CIVITELLA (U=2503 / 1 REGIONE)</t>
  </si>
  <si>
    <t>LAVORI DI RIPARAZIONE E RAFFORZAMENTO INGRESSO FORTEZZA BORBONICA A SEGUITO DANNI CAUSATI DAL SISMA 2016 E 2017 (U= 2706 / 1 STATO)</t>
  </si>
  <si>
    <t>LAVORI DI RIPARAZIONE E RAFFORZAMENTO INGRESSO FORTEZZA BORBONICA A SEGUITO DANNI CAUSATI DAL SISMA 2016 E 2017 (E= 622 / 9 STATO)</t>
  </si>
  <si>
    <t>REDAZIONJE P.R.G. ( E=597 / 7 )</t>
  </si>
  <si>
    <t>AA.GG.</t>
  </si>
  <si>
    <t>AA.FF.</t>
  </si>
  <si>
    <t>AA.TE.</t>
  </si>
  <si>
    <t>VV.UU.</t>
  </si>
  <si>
    <t>AA.DD.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</si>
</sst>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5" formatCode="0_ ;\-0\ 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FF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0"/>
      <color rgb="FF666699"/>
      <name val="Arial Narrow"/>
      <family val="2"/>
    </font>
    <font>
      <b/>
      <sz val="10"/>
      <color rgb="FF666699"/>
      <name val="Arial Narrow"/>
      <family val="2"/>
    </font>
    <font>
      <sz val="10"/>
      <color rgb="FF00B050"/>
      <name val="Arial Narrow"/>
      <family val="2"/>
    </font>
    <font>
      <b/>
      <sz val="10"/>
      <color rgb="FF00B050"/>
      <name val="Arial Narrow"/>
      <family val="2"/>
    </font>
    <font>
      <sz val="10"/>
      <color rgb="FF663300"/>
      <name val="Arial Narrow"/>
      <family val="2"/>
    </font>
    <font>
      <b/>
      <sz val="10"/>
      <color rgb="FF663300"/>
      <name val="Arial Narrow"/>
      <family val="2"/>
    </font>
    <font>
      <b/>
      <i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9900"/>
      <name val="Arial Narrow"/>
      <family val="2"/>
    </font>
    <font>
      <b/>
      <sz val="11"/>
      <color rgb="FF0000FF"/>
      <name val="Arial Narrow"/>
      <family val="2"/>
    </font>
    <font>
      <b/>
      <sz val="8"/>
      <color theme="1"/>
      <name val="Arial Narrow"/>
      <family val="2"/>
    </font>
    <font>
      <sz val="11"/>
      <color rgb="FF009900"/>
      <name val="Arial Narrow"/>
      <family val="2"/>
    </font>
    <font>
      <sz val="11"/>
      <color rgb="FF0000FF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  <font>
      <sz val="11"/>
      <color theme="5" tint="-0.499984740745262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CC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1">
    <xf numFmtId="0" fontId="0" fillId="0" borderId="0" xfId="0"/>
    <xf numFmtId="44" fontId="18" fillId="0" borderId="0" xfId="0" applyNumberFormat="1" applyFont="1" applyAlignment="1">
      <alignment horizontal="left" vertical="center"/>
    </xf>
    <xf numFmtId="44" fontId="18" fillId="0" borderId="0" xfId="0" applyNumberFormat="1" applyFont="1" applyAlignment="1">
      <alignment horizontal="center" vertical="center"/>
    </xf>
    <xf numFmtId="44" fontId="18" fillId="0" borderId="0" xfId="0" applyNumberFormat="1" applyFont="1" applyAlignment="1">
      <alignment horizontal="center" vertical="center" wrapText="1"/>
    </xf>
    <xf numFmtId="44" fontId="19" fillId="0" borderId="0" xfId="0" applyNumberFormat="1" applyFont="1" applyAlignment="1">
      <alignment horizontal="left" vertical="center"/>
    </xf>
    <xf numFmtId="165" fontId="19" fillId="0" borderId="0" xfId="0" applyNumberFormat="1" applyFont="1" applyAlignment="1">
      <alignment horizontal="center" vertical="center"/>
    </xf>
    <xf numFmtId="165" fontId="19" fillId="36" borderId="0" xfId="0" applyNumberFormat="1" applyFont="1" applyFill="1" applyAlignment="1">
      <alignment horizontal="center" vertical="center"/>
    </xf>
    <xf numFmtId="165" fontId="19" fillId="36" borderId="11" xfId="0" applyNumberFormat="1" applyFont="1" applyFill="1" applyBorder="1" applyAlignment="1">
      <alignment horizontal="center" vertical="center"/>
    </xf>
    <xf numFmtId="44" fontId="18" fillId="36" borderId="0" xfId="0" applyNumberFormat="1" applyFont="1" applyFill="1" applyAlignment="1">
      <alignment horizontal="left" vertical="center"/>
    </xf>
    <xf numFmtId="44" fontId="18" fillId="36" borderId="0" xfId="0" applyNumberFormat="1" applyFont="1" applyFill="1" applyAlignment="1">
      <alignment horizontal="center" vertical="center"/>
    </xf>
    <xf numFmtId="44" fontId="18" fillId="36" borderId="0" xfId="0" applyNumberFormat="1" applyFont="1" applyFill="1" applyAlignment="1">
      <alignment horizontal="center" vertical="center" wrapText="1"/>
    </xf>
    <xf numFmtId="44" fontId="21" fillId="36" borderId="0" xfId="0" applyNumberFormat="1" applyFont="1" applyFill="1" applyAlignment="1">
      <alignment horizontal="left" vertical="center"/>
    </xf>
    <xf numFmtId="44" fontId="18" fillId="36" borderId="11" xfId="0" applyNumberFormat="1" applyFont="1" applyFill="1" applyBorder="1" applyAlignment="1">
      <alignment horizontal="left" vertical="center"/>
    </xf>
    <xf numFmtId="44" fontId="19" fillId="36" borderId="0" xfId="0" applyNumberFormat="1" applyFont="1" applyFill="1" applyAlignment="1">
      <alignment horizontal="left" vertical="center"/>
    </xf>
    <xf numFmtId="44" fontId="18" fillId="36" borderId="11" xfId="0" applyNumberFormat="1" applyFont="1" applyFill="1" applyBorder="1" applyAlignment="1">
      <alignment horizontal="center" vertical="center"/>
    </xf>
    <xf numFmtId="44" fontId="18" fillId="36" borderId="11" xfId="0" applyNumberFormat="1" applyFont="1" applyFill="1" applyBorder="1" applyAlignment="1">
      <alignment horizontal="center" vertical="center" wrapText="1"/>
    </xf>
    <xf numFmtId="165" fontId="23" fillId="36" borderId="0" xfId="0" applyNumberFormat="1" applyFont="1" applyFill="1" applyAlignment="1">
      <alignment horizontal="center" vertical="center"/>
    </xf>
    <xf numFmtId="44" fontId="23" fillId="36" borderId="0" xfId="0" applyNumberFormat="1" applyFont="1" applyFill="1" applyAlignment="1">
      <alignment horizontal="left" vertical="center"/>
    </xf>
    <xf numFmtId="44" fontId="23" fillId="36" borderId="0" xfId="0" applyNumberFormat="1" applyFont="1" applyFill="1" applyAlignment="1">
      <alignment horizontal="center" vertical="center"/>
    </xf>
    <xf numFmtId="44" fontId="23" fillId="36" borderId="0" xfId="0" applyNumberFormat="1" applyFont="1" applyFill="1" applyAlignment="1">
      <alignment horizontal="center" vertical="center" wrapText="1"/>
    </xf>
    <xf numFmtId="44" fontId="23" fillId="0" borderId="0" xfId="0" applyNumberFormat="1" applyFont="1" applyAlignment="1">
      <alignment horizontal="center" vertical="center"/>
    </xf>
    <xf numFmtId="44" fontId="26" fillId="0" borderId="0" xfId="0" applyNumberFormat="1" applyFont="1" applyAlignment="1">
      <alignment horizontal="center" vertical="center"/>
    </xf>
    <xf numFmtId="44" fontId="27" fillId="36" borderId="0" xfId="0" applyNumberFormat="1" applyFont="1" applyFill="1" applyAlignment="1">
      <alignment horizontal="left" vertical="center"/>
    </xf>
    <xf numFmtId="165" fontId="28" fillId="36" borderId="0" xfId="0" applyNumberFormat="1" applyFont="1" applyFill="1" applyAlignment="1">
      <alignment horizontal="center" vertical="center"/>
    </xf>
    <xf numFmtId="44" fontId="27" fillId="0" borderId="0" xfId="0" applyNumberFormat="1" applyFont="1" applyAlignment="1">
      <alignment horizontal="center" vertical="center"/>
    </xf>
    <xf numFmtId="44" fontId="27" fillId="36" borderId="0" xfId="0" applyNumberFormat="1" applyFont="1" applyFill="1" applyAlignment="1">
      <alignment horizontal="center" vertical="center"/>
    </xf>
    <xf numFmtId="44" fontId="27" fillId="36" borderId="11" xfId="0" applyNumberFormat="1" applyFont="1" applyFill="1" applyBorder="1" applyAlignment="1">
      <alignment horizontal="left" vertical="center"/>
    </xf>
    <xf numFmtId="165" fontId="28" fillId="36" borderId="11" xfId="0" applyNumberFormat="1" applyFont="1" applyFill="1" applyBorder="1" applyAlignment="1">
      <alignment horizontal="center" vertical="center"/>
    </xf>
    <xf numFmtId="44" fontId="27" fillId="36" borderId="11" xfId="0" applyNumberFormat="1" applyFont="1" applyFill="1" applyBorder="1" applyAlignment="1">
      <alignment horizontal="center" vertical="center"/>
    </xf>
    <xf numFmtId="44" fontId="27" fillId="36" borderId="11" xfId="0" applyNumberFormat="1" applyFont="1" applyFill="1" applyBorder="1" applyAlignment="1">
      <alignment horizontal="center" vertical="center" wrapText="1"/>
    </xf>
    <xf numFmtId="44" fontId="27" fillId="36" borderId="0" xfId="0" applyNumberFormat="1" applyFont="1" applyFill="1" applyAlignment="1">
      <alignment horizontal="center" vertical="center" wrapText="1"/>
    </xf>
    <xf numFmtId="165" fontId="29" fillId="0" borderId="0" xfId="0" applyNumberFormat="1" applyFont="1" applyAlignment="1">
      <alignment horizontal="center" vertical="center"/>
    </xf>
    <xf numFmtId="44" fontId="26" fillId="0" borderId="0" xfId="0" applyNumberFormat="1" applyFont="1" applyAlignment="1">
      <alignment horizontal="left" vertical="center"/>
    </xf>
    <xf numFmtId="44" fontId="26" fillId="36" borderId="0" xfId="0" applyNumberFormat="1" applyFont="1" applyFill="1" applyAlignment="1">
      <alignment horizontal="left" vertical="center"/>
    </xf>
    <xf numFmtId="44" fontId="26" fillId="0" borderId="0" xfId="0" applyNumberFormat="1" applyFont="1" applyAlignment="1">
      <alignment horizontal="center" vertical="center" wrapText="1"/>
    </xf>
    <xf numFmtId="165" fontId="29" fillId="36" borderId="0" xfId="0" applyNumberFormat="1" applyFont="1" applyFill="1" applyAlignment="1">
      <alignment horizontal="center" vertical="center"/>
    </xf>
    <xf numFmtId="44" fontId="26" fillId="36" borderId="0" xfId="0" applyNumberFormat="1" applyFont="1" applyFill="1" applyAlignment="1">
      <alignment horizontal="center" vertical="center"/>
    </xf>
    <xf numFmtId="44" fontId="26" fillId="36" borderId="0" xfId="0" applyNumberFormat="1" applyFont="1" applyFill="1" applyAlignment="1">
      <alignment horizontal="center" vertical="center" wrapText="1"/>
    </xf>
    <xf numFmtId="165" fontId="30" fillId="0" borderId="0" xfId="0" applyNumberFormat="1" applyFont="1" applyAlignment="1">
      <alignment horizontal="center" vertical="center"/>
    </xf>
    <xf numFmtId="44" fontId="31" fillId="0" borderId="0" xfId="0" applyNumberFormat="1" applyFont="1" applyAlignment="1">
      <alignment horizontal="left" vertical="center"/>
    </xf>
    <xf numFmtId="44" fontId="31" fillId="36" borderId="0" xfId="0" applyNumberFormat="1" applyFont="1" applyFill="1" applyAlignment="1">
      <alignment horizontal="left" vertical="center"/>
    </xf>
    <xf numFmtId="44" fontId="31" fillId="0" borderId="0" xfId="0" applyNumberFormat="1" applyFont="1" applyAlignment="1">
      <alignment horizontal="center" vertical="center"/>
    </xf>
    <xf numFmtId="44" fontId="31" fillId="0" borderId="0" xfId="0" applyNumberFormat="1" applyFont="1" applyAlignment="1">
      <alignment horizontal="center" vertical="center" wrapText="1"/>
    </xf>
    <xf numFmtId="44" fontId="32" fillId="36" borderId="0" xfId="0" applyNumberFormat="1" applyFont="1" applyFill="1" applyAlignment="1">
      <alignment horizontal="left" vertical="center"/>
    </xf>
    <xf numFmtId="165" fontId="33" fillId="0" borderId="0" xfId="0" applyNumberFormat="1" applyFont="1" applyAlignment="1">
      <alignment horizontal="center" vertical="center"/>
    </xf>
    <xf numFmtId="44" fontId="32" fillId="0" borderId="0" xfId="0" applyNumberFormat="1" applyFont="1" applyAlignment="1">
      <alignment horizontal="left" vertical="center"/>
    </xf>
    <xf numFmtId="44" fontId="32" fillId="0" borderId="0" xfId="0" applyNumberFormat="1" applyFont="1" applyAlignment="1">
      <alignment horizontal="center" vertical="center"/>
    </xf>
    <xf numFmtId="44" fontId="32" fillId="0" borderId="0" xfId="0" applyNumberFormat="1" applyFont="1" applyAlignment="1">
      <alignment horizontal="center" vertical="center" wrapText="1"/>
    </xf>
    <xf numFmtId="44" fontId="32" fillId="36" borderId="0" xfId="0" applyNumberFormat="1" applyFont="1" applyFill="1" applyAlignment="1">
      <alignment horizontal="center" vertical="center"/>
    </xf>
    <xf numFmtId="44" fontId="34" fillId="36" borderId="0" xfId="0" applyNumberFormat="1" applyFont="1" applyFill="1" applyAlignment="1">
      <alignment horizontal="left" vertical="center"/>
    </xf>
    <xf numFmtId="165" fontId="35" fillId="0" borderId="0" xfId="0" applyNumberFormat="1" applyFont="1" applyAlignment="1">
      <alignment horizontal="center" vertical="center"/>
    </xf>
    <xf numFmtId="44" fontId="34" fillId="0" borderId="0" xfId="0" applyNumberFormat="1" applyFont="1" applyAlignment="1">
      <alignment horizontal="left" vertical="center"/>
    </xf>
    <xf numFmtId="44" fontId="34" fillId="0" borderId="0" xfId="0" applyNumberFormat="1" applyFont="1" applyAlignment="1">
      <alignment horizontal="center" vertical="center"/>
    </xf>
    <xf numFmtId="44" fontId="34" fillId="0" borderId="0" xfId="0" applyNumberFormat="1" applyFont="1" applyAlignment="1">
      <alignment horizontal="center" vertical="center" wrapText="1"/>
    </xf>
    <xf numFmtId="44" fontId="34" fillId="36" borderId="0" xfId="0" applyNumberFormat="1" applyFont="1" applyFill="1" applyAlignment="1">
      <alignment horizontal="center" vertical="center"/>
    </xf>
    <xf numFmtId="44" fontId="36" fillId="36" borderId="0" xfId="0" applyNumberFormat="1" applyFont="1" applyFill="1" applyAlignment="1">
      <alignment horizontal="left" vertical="center"/>
    </xf>
    <xf numFmtId="165" fontId="37" fillId="0" borderId="0" xfId="0" applyNumberFormat="1" applyFont="1" applyAlignment="1">
      <alignment horizontal="center" vertical="center"/>
    </xf>
    <xf numFmtId="44" fontId="36" fillId="0" borderId="0" xfId="0" applyNumberFormat="1" applyFont="1" applyAlignment="1">
      <alignment horizontal="left" vertical="center"/>
    </xf>
    <xf numFmtId="44" fontId="36" fillId="0" borderId="0" xfId="0" applyNumberFormat="1" applyFont="1" applyAlignment="1">
      <alignment horizontal="center" vertical="center"/>
    </xf>
    <xf numFmtId="44" fontId="36" fillId="0" borderId="0" xfId="0" applyNumberFormat="1" applyFont="1" applyAlignment="1">
      <alignment horizontal="center" vertical="center" wrapText="1"/>
    </xf>
    <xf numFmtId="44" fontId="36" fillId="36" borderId="0" xfId="0" applyNumberFormat="1" applyFont="1" applyFill="1" applyAlignment="1">
      <alignment horizontal="center" vertical="center"/>
    </xf>
    <xf numFmtId="44" fontId="28" fillId="36" borderId="0" xfId="0" applyNumberFormat="1" applyFont="1" applyFill="1" applyAlignment="1">
      <alignment horizontal="left" vertical="center"/>
    </xf>
    <xf numFmtId="44" fontId="28" fillId="0" borderId="0" xfId="0" applyNumberFormat="1" applyFont="1" applyAlignment="1">
      <alignment horizontal="left" vertical="center"/>
    </xf>
    <xf numFmtId="44" fontId="28" fillId="0" borderId="0" xfId="0" applyNumberFormat="1" applyFont="1" applyAlignment="1">
      <alignment horizontal="center" vertical="center"/>
    </xf>
    <xf numFmtId="44" fontId="28" fillId="36" borderId="0" xfId="0" applyNumberFormat="1" applyFont="1" applyFill="1" applyAlignment="1">
      <alignment horizontal="center" vertical="center"/>
    </xf>
    <xf numFmtId="44" fontId="29" fillId="36" borderId="0" xfId="0" applyNumberFormat="1" applyFont="1" applyFill="1" applyAlignment="1">
      <alignment horizontal="left" vertical="center"/>
    </xf>
    <xf numFmtId="44" fontId="29" fillId="0" borderId="0" xfId="0" applyNumberFormat="1" applyFont="1" applyAlignment="1">
      <alignment horizontal="left" vertical="center"/>
    </xf>
    <xf numFmtId="44" fontId="29" fillId="0" borderId="0" xfId="0" applyNumberFormat="1" applyFont="1" applyAlignment="1">
      <alignment horizontal="center" vertical="center"/>
    </xf>
    <xf numFmtId="44" fontId="29" fillId="36" borderId="0" xfId="0" applyNumberFormat="1" applyFont="1" applyFill="1" applyAlignment="1">
      <alignment horizontal="center" vertical="center"/>
    </xf>
    <xf numFmtId="44" fontId="30" fillId="36" borderId="0" xfId="0" applyNumberFormat="1" applyFont="1" applyFill="1" applyAlignment="1">
      <alignment horizontal="left" vertical="center"/>
    </xf>
    <xf numFmtId="44" fontId="38" fillId="36" borderId="0" xfId="0" applyNumberFormat="1" applyFont="1" applyFill="1" applyAlignment="1">
      <alignment horizontal="left" vertical="center"/>
    </xf>
    <xf numFmtId="165" fontId="38" fillId="36" borderId="0" xfId="0" applyNumberFormat="1" applyFont="1" applyFill="1" applyAlignment="1">
      <alignment horizontal="center" vertical="center"/>
    </xf>
    <xf numFmtId="44" fontId="38" fillId="36" borderId="0" xfId="0" applyNumberFormat="1" applyFont="1" applyFill="1" applyAlignment="1">
      <alignment horizontal="center" vertical="center"/>
    </xf>
    <xf numFmtId="44" fontId="38" fillId="36" borderId="0" xfId="0" applyNumberFormat="1" applyFont="1" applyFill="1" applyAlignment="1">
      <alignment horizontal="center" vertical="center" wrapText="1"/>
    </xf>
    <xf numFmtId="44" fontId="38" fillId="0" borderId="0" xfId="0" applyNumberFormat="1" applyFont="1" applyAlignment="1">
      <alignment horizontal="center" vertical="center"/>
    </xf>
    <xf numFmtId="44" fontId="30" fillId="0" borderId="0" xfId="0" applyNumberFormat="1" applyFont="1" applyAlignment="1">
      <alignment horizontal="left" vertical="center"/>
    </xf>
    <xf numFmtId="44" fontId="30" fillId="0" borderId="0" xfId="0" applyNumberFormat="1" applyFont="1" applyAlignment="1">
      <alignment horizontal="center" vertical="center"/>
    </xf>
    <xf numFmtId="44" fontId="30" fillId="36" borderId="0" xfId="0" applyNumberFormat="1" applyFont="1" applyFill="1" applyAlignment="1">
      <alignment horizontal="center" vertical="center"/>
    </xf>
    <xf numFmtId="165" fontId="30" fillId="36" borderId="0" xfId="0" applyNumberFormat="1" applyFont="1" applyFill="1" applyAlignment="1">
      <alignment horizontal="center" vertical="center"/>
    </xf>
    <xf numFmtId="44" fontId="31" fillId="36" borderId="0" xfId="0" applyNumberFormat="1" applyFont="1" applyFill="1" applyAlignment="1">
      <alignment horizontal="center" vertical="center"/>
    </xf>
    <xf numFmtId="44" fontId="31" fillId="36" borderId="0" xfId="0" applyNumberFormat="1" applyFont="1" applyFill="1" applyAlignment="1">
      <alignment horizontal="center" vertical="center" wrapText="1"/>
    </xf>
    <xf numFmtId="44" fontId="18" fillId="36" borderId="12" xfId="0" applyNumberFormat="1" applyFont="1" applyFill="1" applyBorder="1" applyAlignment="1">
      <alignment horizontal="left" vertical="center"/>
    </xf>
    <xf numFmtId="44" fontId="21" fillId="36" borderId="12" xfId="0" applyNumberFormat="1" applyFont="1" applyFill="1" applyBorder="1" applyAlignment="1">
      <alignment horizontal="left" vertical="center"/>
    </xf>
    <xf numFmtId="44" fontId="18" fillId="36" borderId="13" xfId="0" applyNumberFormat="1" applyFont="1" applyFill="1" applyBorder="1" applyAlignment="1">
      <alignment horizontal="left" vertical="center"/>
    </xf>
    <xf numFmtId="44" fontId="26" fillId="36" borderId="12" xfId="0" applyNumberFormat="1" applyFont="1" applyFill="1" applyBorder="1" applyAlignment="1">
      <alignment horizontal="left" vertical="center"/>
    </xf>
    <xf numFmtId="44" fontId="31" fillId="36" borderId="12" xfId="0" applyNumberFormat="1" applyFont="1" applyFill="1" applyBorder="1" applyAlignment="1">
      <alignment horizontal="left" vertical="center"/>
    </xf>
    <xf numFmtId="44" fontId="27" fillId="36" borderId="13" xfId="0" applyNumberFormat="1" applyFont="1" applyFill="1" applyBorder="1" applyAlignment="1">
      <alignment horizontal="left" vertical="center"/>
    </xf>
    <xf numFmtId="44" fontId="27" fillId="36" borderId="12" xfId="0" applyNumberFormat="1" applyFont="1" applyFill="1" applyBorder="1" applyAlignment="1">
      <alignment horizontal="left" vertical="center"/>
    </xf>
    <xf numFmtId="44" fontId="32" fillId="36" borderId="12" xfId="0" applyNumberFormat="1" applyFont="1" applyFill="1" applyBorder="1" applyAlignment="1">
      <alignment horizontal="left" vertical="center"/>
    </xf>
    <xf numFmtId="44" fontId="34" fillId="36" borderId="12" xfId="0" applyNumberFormat="1" applyFont="1" applyFill="1" applyBorder="1" applyAlignment="1">
      <alignment horizontal="left" vertical="center"/>
    </xf>
    <xf numFmtId="44" fontId="36" fillId="36" borderId="12" xfId="0" applyNumberFormat="1" applyFont="1" applyFill="1" applyBorder="1" applyAlignment="1">
      <alignment horizontal="left" vertical="center"/>
    </xf>
    <xf numFmtId="44" fontId="28" fillId="36" borderId="12" xfId="0" applyNumberFormat="1" applyFont="1" applyFill="1" applyBorder="1" applyAlignment="1">
      <alignment horizontal="left" vertical="center"/>
    </xf>
    <xf numFmtId="44" fontId="19" fillId="36" borderId="12" xfId="0" applyNumberFormat="1" applyFont="1" applyFill="1" applyBorder="1" applyAlignment="1">
      <alignment horizontal="left" vertical="center"/>
    </xf>
    <xf numFmtId="44" fontId="29" fillId="36" borderId="12" xfId="0" applyNumberFormat="1" applyFont="1" applyFill="1" applyBorder="1" applyAlignment="1">
      <alignment horizontal="left" vertical="center"/>
    </xf>
    <xf numFmtId="44" fontId="38" fillId="36" borderId="12" xfId="0" applyNumberFormat="1" applyFont="1" applyFill="1" applyBorder="1" applyAlignment="1">
      <alignment horizontal="left" vertical="center"/>
    </xf>
    <xf numFmtId="44" fontId="30" fillId="36" borderId="12" xfId="0" applyNumberFormat="1" applyFont="1" applyFill="1" applyBorder="1" applyAlignment="1">
      <alignment horizontal="left" vertical="center"/>
    </xf>
    <xf numFmtId="44" fontId="23" fillId="36" borderId="12" xfId="0" applyNumberFormat="1" applyFont="1" applyFill="1" applyBorder="1" applyAlignment="1">
      <alignment horizontal="left" vertical="center"/>
    </xf>
    <xf numFmtId="44" fontId="23" fillId="36" borderId="12" xfId="0" applyNumberFormat="1" applyFont="1" applyFill="1" applyBorder="1" applyAlignment="1">
      <alignment horizontal="center" vertical="center"/>
    </xf>
    <xf numFmtId="44" fontId="18" fillId="36" borderId="13" xfId="0" applyNumberFormat="1" applyFont="1" applyFill="1" applyBorder="1" applyAlignment="1">
      <alignment horizontal="center" vertical="center"/>
    </xf>
    <xf numFmtId="44" fontId="18" fillId="36" borderId="12" xfId="0" applyNumberFormat="1" applyFont="1" applyFill="1" applyBorder="1" applyAlignment="1">
      <alignment horizontal="center" vertical="center"/>
    </xf>
    <xf numFmtId="44" fontId="27" fillId="36" borderId="13" xfId="0" applyNumberFormat="1" applyFont="1" applyFill="1" applyBorder="1" applyAlignment="1">
      <alignment horizontal="center" vertical="center"/>
    </xf>
    <xf numFmtId="44" fontId="27" fillId="36" borderId="12" xfId="0" applyNumberFormat="1" applyFont="1" applyFill="1" applyBorder="1" applyAlignment="1">
      <alignment horizontal="center" vertical="center"/>
    </xf>
    <xf numFmtId="44" fontId="26" fillId="36" borderId="12" xfId="0" applyNumberFormat="1" applyFont="1" applyFill="1" applyBorder="1" applyAlignment="1">
      <alignment horizontal="center" vertical="center"/>
    </xf>
    <xf numFmtId="44" fontId="31" fillId="36" borderId="12" xfId="0" applyNumberFormat="1" applyFont="1" applyFill="1" applyBorder="1" applyAlignment="1">
      <alignment horizontal="center" vertical="center"/>
    </xf>
    <xf numFmtId="44" fontId="32" fillId="36" borderId="12" xfId="0" applyNumberFormat="1" applyFont="1" applyFill="1" applyBorder="1" applyAlignment="1">
      <alignment horizontal="center" vertical="center"/>
    </xf>
    <xf numFmtId="44" fontId="34" fillId="36" borderId="12" xfId="0" applyNumberFormat="1" applyFont="1" applyFill="1" applyBorder="1" applyAlignment="1">
      <alignment horizontal="center" vertical="center"/>
    </xf>
    <xf numFmtId="44" fontId="36" fillId="36" borderId="12" xfId="0" applyNumberFormat="1" applyFont="1" applyFill="1" applyBorder="1" applyAlignment="1">
      <alignment horizontal="center" vertical="center"/>
    </xf>
    <xf numFmtId="44" fontId="28" fillId="36" borderId="12" xfId="0" applyNumberFormat="1" applyFont="1" applyFill="1" applyBorder="1" applyAlignment="1">
      <alignment horizontal="center" vertical="center"/>
    </xf>
    <xf numFmtId="44" fontId="29" fillId="36" borderId="12" xfId="0" applyNumberFormat="1" applyFont="1" applyFill="1" applyBorder="1" applyAlignment="1">
      <alignment horizontal="center" vertical="center"/>
    </xf>
    <xf numFmtId="44" fontId="38" fillId="36" borderId="12" xfId="0" applyNumberFormat="1" applyFont="1" applyFill="1" applyBorder="1" applyAlignment="1">
      <alignment horizontal="center" vertical="center"/>
    </xf>
    <xf numFmtId="44" fontId="30" fillId="36" borderId="12" xfId="0" applyNumberFormat="1" applyFont="1" applyFill="1" applyBorder="1" applyAlignment="1">
      <alignment horizontal="center" vertical="center"/>
    </xf>
    <xf numFmtId="44" fontId="29" fillId="37" borderId="0" xfId="0" applyNumberFormat="1" applyFont="1" applyFill="1" applyAlignment="1">
      <alignment horizontal="center" vertical="center"/>
    </xf>
    <xf numFmtId="44" fontId="29" fillId="41" borderId="0" xfId="0" applyNumberFormat="1" applyFont="1" applyFill="1" applyAlignment="1">
      <alignment horizontal="center" vertical="center"/>
    </xf>
    <xf numFmtId="44" fontId="29" fillId="38" borderId="0" xfId="0" applyNumberFormat="1" applyFont="1" applyFill="1" applyAlignment="1">
      <alignment horizontal="center" vertical="center"/>
    </xf>
    <xf numFmtId="44" fontId="39" fillId="36" borderId="0" xfId="0" applyNumberFormat="1" applyFont="1" applyFill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44" fontId="39" fillId="0" borderId="10" xfId="0" applyNumberFormat="1" applyFont="1" applyBorder="1" applyAlignment="1">
      <alignment horizontal="center" vertical="center" wrapText="1"/>
    </xf>
    <xf numFmtId="44" fontId="40" fillId="0" borderId="10" xfId="0" applyNumberFormat="1" applyFont="1" applyBorder="1" applyAlignment="1">
      <alignment horizontal="center" vertical="center" wrapText="1"/>
    </xf>
    <xf numFmtId="44" fontId="41" fillId="0" borderId="10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36" borderId="0" xfId="0" applyFont="1" applyFill="1" applyAlignment="1">
      <alignment horizontal="center" vertical="center" wrapText="1"/>
    </xf>
    <xf numFmtId="44" fontId="40" fillId="36" borderId="0" xfId="0" applyNumberFormat="1" applyFont="1" applyFill="1" applyAlignment="1">
      <alignment horizontal="center" vertical="center" wrapText="1"/>
    </xf>
    <xf numFmtId="44" fontId="41" fillId="36" borderId="0" xfId="0" applyNumberFormat="1" applyFont="1" applyFill="1" applyAlignment="1">
      <alignment horizontal="center" vertical="center" wrapText="1"/>
    </xf>
    <xf numFmtId="44" fontId="39" fillId="36" borderId="0" xfId="0" applyNumberFormat="1" applyFont="1" applyFill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44" fontId="20" fillId="36" borderId="0" xfId="0" applyNumberFormat="1" applyFont="1" applyFill="1" applyAlignment="1">
      <alignment horizontal="center" vertical="center"/>
    </xf>
    <xf numFmtId="44" fontId="20" fillId="33" borderId="10" xfId="0" applyNumberFormat="1" applyFont="1" applyFill="1" applyBorder="1" applyAlignment="1">
      <alignment horizontal="center" vertical="center"/>
    </xf>
    <xf numFmtId="44" fontId="43" fillId="33" borderId="10" xfId="0" applyNumberFormat="1" applyFont="1" applyFill="1" applyBorder="1" applyAlignment="1">
      <alignment horizontal="center" vertical="center"/>
    </xf>
    <xf numFmtId="44" fontId="44" fillId="33" borderId="10" xfId="0" applyNumberFormat="1" applyFont="1" applyFill="1" applyBorder="1" applyAlignment="1">
      <alignment horizontal="center" vertical="center"/>
    </xf>
    <xf numFmtId="44" fontId="39" fillId="0" borderId="10" xfId="0" applyNumberFormat="1" applyFont="1" applyBorder="1" applyAlignment="1">
      <alignment horizontal="center" vertical="center"/>
    </xf>
    <xf numFmtId="44" fontId="20" fillId="0" borderId="10" xfId="0" applyNumberFormat="1" applyFont="1" applyBorder="1" applyAlignment="1">
      <alignment horizontal="center" vertical="center"/>
    </xf>
    <xf numFmtId="44" fontId="20" fillId="34" borderId="10" xfId="0" applyNumberFormat="1" applyFont="1" applyFill="1" applyBorder="1" applyAlignment="1">
      <alignment horizontal="center" vertical="center"/>
    </xf>
    <xf numFmtId="44" fontId="20" fillId="35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4" fontId="20" fillId="0" borderId="0" xfId="0" applyNumberFormat="1" applyFont="1" applyAlignment="1">
      <alignment horizontal="center" vertical="center"/>
    </xf>
    <xf numFmtId="44" fontId="48" fillId="36" borderId="0" xfId="0" applyNumberFormat="1" applyFont="1" applyFill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44" fontId="45" fillId="36" borderId="0" xfId="0" applyNumberFormat="1" applyFont="1" applyFill="1" applyAlignment="1">
      <alignment horizontal="center" vertical="center"/>
    </xf>
    <xf numFmtId="44" fontId="45" fillId="33" borderId="1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4" fontId="45" fillId="34" borderId="10" xfId="0" applyNumberFormat="1" applyFont="1" applyFill="1" applyBorder="1" applyAlignment="1">
      <alignment horizontal="center" vertical="center"/>
    </xf>
    <xf numFmtId="44" fontId="45" fillId="35" borderId="10" xfId="0" applyNumberFormat="1" applyFont="1" applyFill="1" applyBorder="1" applyAlignment="1">
      <alignment horizontal="center" vertical="center"/>
    </xf>
    <xf numFmtId="44" fontId="48" fillId="0" borderId="10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44" fontId="39" fillId="34" borderId="10" xfId="0" applyNumberFormat="1" applyFont="1" applyFill="1" applyBorder="1" applyAlignment="1">
      <alignment horizontal="center" vertical="center"/>
    </xf>
    <xf numFmtId="0" fontId="39" fillId="36" borderId="0" xfId="0" applyFont="1" applyFill="1" applyAlignment="1">
      <alignment horizontal="center" vertical="center"/>
    </xf>
    <xf numFmtId="44" fontId="39" fillId="0" borderId="0" xfId="0" applyNumberFormat="1" applyFont="1" applyAlignment="1">
      <alignment horizontal="center" vertical="center"/>
    </xf>
    <xf numFmtId="44" fontId="40" fillId="0" borderId="0" xfId="0" applyNumberFormat="1" applyFont="1" applyAlignment="1">
      <alignment horizontal="center" vertical="center"/>
    </xf>
    <xf numFmtId="44" fontId="41" fillId="0" borderId="0" xfId="0" applyNumberFormat="1" applyFont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44" fontId="43" fillId="36" borderId="0" xfId="0" applyNumberFormat="1" applyFont="1" applyFill="1" applyAlignment="1">
      <alignment horizontal="center" vertical="center"/>
    </xf>
    <xf numFmtId="44" fontId="44" fillId="36" borderId="0" xfId="0" applyNumberFormat="1" applyFont="1" applyFill="1" applyAlignment="1">
      <alignment horizontal="center" vertical="center"/>
    </xf>
    <xf numFmtId="44" fontId="47" fillId="36" borderId="0" xfId="0" applyNumberFormat="1" applyFont="1" applyFill="1" applyAlignment="1">
      <alignment horizontal="center" vertical="center"/>
    </xf>
    <xf numFmtId="44" fontId="40" fillId="36" borderId="0" xfId="0" applyNumberFormat="1" applyFont="1" applyFill="1" applyAlignment="1">
      <alignment horizontal="center" vertical="center"/>
    </xf>
    <xf numFmtId="44" fontId="41" fillId="36" borderId="0" xfId="0" applyNumberFormat="1" applyFont="1" applyFill="1" applyAlignment="1">
      <alignment horizontal="center" vertical="center"/>
    </xf>
    <xf numFmtId="44" fontId="43" fillId="0" borderId="0" xfId="0" applyNumberFormat="1" applyFont="1" applyAlignment="1">
      <alignment horizontal="center" vertical="center"/>
    </xf>
    <xf numFmtId="44" fontId="44" fillId="0" borderId="0" xfId="0" applyNumberFormat="1" applyFont="1" applyAlignment="1">
      <alignment horizontal="center" vertical="center"/>
    </xf>
    <xf numFmtId="44" fontId="20" fillId="36" borderId="0" xfId="0" applyNumberFormat="1" applyFont="1" applyFill="1" applyBorder="1" applyAlignment="1">
      <alignment horizontal="center" vertical="center"/>
    </xf>
    <xf numFmtId="44" fontId="39" fillId="36" borderId="0" xfId="0" applyNumberFormat="1" applyFont="1" applyFill="1" applyBorder="1" applyAlignment="1">
      <alignment horizontal="center" vertical="center"/>
    </xf>
    <xf numFmtId="44" fontId="43" fillId="36" borderId="0" xfId="0" applyNumberFormat="1" applyFont="1" applyFill="1" applyBorder="1" applyAlignment="1">
      <alignment horizontal="center" vertical="center"/>
    </xf>
    <xf numFmtId="0" fontId="20" fillId="36" borderId="0" xfId="0" applyFont="1" applyFill="1" applyBorder="1" applyAlignment="1">
      <alignment horizontal="center" vertical="center"/>
    </xf>
    <xf numFmtId="44" fontId="44" fillId="36" borderId="0" xfId="0" applyNumberFormat="1" applyFont="1" applyFill="1" applyBorder="1" applyAlignment="1">
      <alignment horizontal="center" vertical="center"/>
    </xf>
    <xf numFmtId="0" fontId="48" fillId="36" borderId="0" xfId="0" applyFont="1" applyFill="1" applyAlignment="1">
      <alignment horizontal="center" vertical="center"/>
    </xf>
    <xf numFmtId="0" fontId="48" fillId="0" borderId="0" xfId="0" applyFont="1" applyAlignment="1">
      <alignment horizontal="center" vertical="center"/>
    </xf>
    <xf numFmtId="165" fontId="19" fillId="36" borderId="0" xfId="0" applyNumberFormat="1" applyFont="1" applyFill="1" applyAlignment="1">
      <alignment horizontal="left" vertical="center"/>
    </xf>
    <xf numFmtId="165" fontId="19" fillId="36" borderId="12" xfId="0" applyNumberFormat="1" applyFont="1" applyFill="1" applyBorder="1" applyAlignment="1">
      <alignment horizontal="left" vertical="center"/>
    </xf>
    <xf numFmtId="44" fontId="30" fillId="42" borderId="0" xfId="0" applyNumberFormat="1" applyFont="1" applyFill="1" applyAlignment="1">
      <alignment horizontal="center" vertical="center"/>
    </xf>
    <xf numFmtId="44" fontId="30" fillId="43" borderId="0" xfId="0" applyNumberFormat="1" applyFont="1" applyFill="1" applyAlignment="1">
      <alignment horizontal="center" vertical="center"/>
    </xf>
    <xf numFmtId="44" fontId="30" fillId="40" borderId="0" xfId="0" applyNumberFormat="1" applyFont="1" applyFill="1" applyAlignment="1">
      <alignment horizontal="center" vertical="center"/>
    </xf>
    <xf numFmtId="0" fontId="20" fillId="39" borderId="10" xfId="0" applyFont="1" applyFill="1" applyBorder="1" applyAlignment="1">
      <alignment horizontal="center" vertical="center"/>
    </xf>
    <xf numFmtId="0" fontId="45" fillId="39" borderId="1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65" fontId="39" fillId="0" borderId="11" xfId="0" applyNumberFormat="1" applyFont="1" applyBorder="1" applyAlignment="1">
      <alignment horizontal="center" vertical="center"/>
    </xf>
    <xf numFmtId="165" fontId="16" fillId="0" borderId="11" xfId="0" applyNumberFormat="1" applyFont="1" applyBorder="1" applyAlignment="1">
      <alignment horizontal="center" vertical="center"/>
    </xf>
    <xf numFmtId="44" fontId="2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36" borderId="0" xfId="0" applyFont="1" applyFill="1" applyAlignment="1">
      <alignment horizontal="left" vertical="center"/>
    </xf>
    <xf numFmtId="0" fontId="42" fillId="36" borderId="0" xfId="0" applyFont="1" applyFill="1" applyAlignment="1">
      <alignment horizontal="left" vertical="center"/>
    </xf>
    <xf numFmtId="0" fontId="46" fillId="39" borderId="10" xfId="0" applyFont="1" applyFill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39" fillId="36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36" borderId="0" xfId="0" applyFont="1" applyFill="1" applyAlignment="1">
      <alignment horizontal="center" vertical="center"/>
    </xf>
    <xf numFmtId="0" fontId="22" fillId="36" borderId="0" xfId="0" applyFont="1" applyFill="1" applyBorder="1" applyAlignment="1">
      <alignment horizontal="left" vertical="center"/>
    </xf>
    <xf numFmtId="0" fontId="20" fillId="36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0000FF"/>
      <color rgb="FF009900"/>
      <color rgb="FFCCFFFF"/>
      <color rgb="FFCCCC00"/>
      <color rgb="FF66FFFF"/>
      <color rgb="FFFFFF99"/>
      <color rgb="FFCCFF99"/>
      <color rgb="FFFF66FF"/>
      <color rgb="FFFF99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93"/>
  <sheetViews>
    <sheetView tabSelected="1" zoomScale="145" zoomScaleNormal="145" workbookViewId="0">
      <pane xSplit="4" ySplit="2" topLeftCell="E21" activePane="bottomRight" state="frozen"/>
      <selection pane="topRight" activeCell="E1" sqref="E1"/>
      <selection pane="bottomLeft" activeCell="A2" sqref="A2"/>
      <selection pane="bottomRight" activeCell="Q31" sqref="Q31"/>
    </sheetView>
  </sheetViews>
  <sheetFormatPr defaultColWidth="8.88671875" defaultRowHeight="13.8" outlineLevelRow="1" outlineLevelCol="1" x14ac:dyDescent="0.3"/>
  <cols>
    <col min="1" max="1" width="2.6640625" style="146" customWidth="1"/>
    <col min="2" max="2" width="5.44140625" style="133" bestFit="1" customWidth="1"/>
    <col min="3" max="3" width="4.109375" style="133" customWidth="1"/>
    <col min="4" max="4" width="81.77734375" style="185" customWidth="1"/>
    <col min="5" max="5" width="1.6640625" style="134" customWidth="1"/>
    <col min="6" max="6" width="16.33203125" style="134" hidden="1" customWidth="1" outlineLevel="1"/>
    <col min="7" max="7" width="16.33203125" style="155" hidden="1" customWidth="1" outlineLevel="1"/>
    <col min="8" max="8" width="16.33203125" style="156" hidden="1" customWidth="1" outlineLevel="1"/>
    <col min="9" max="9" width="16.33203125" style="146" customWidth="1" collapsed="1"/>
    <col min="10" max="10" width="1.6640625" style="134" customWidth="1"/>
    <col min="11" max="11" width="16.33203125" style="134" hidden="1" customWidth="1" outlineLevel="1"/>
    <col min="12" max="12" width="16.33203125" style="146" hidden="1" customWidth="1" outlineLevel="1"/>
    <col min="13" max="13" width="1.6640625" style="134" hidden="1" customWidth="1" outlineLevel="1"/>
    <col min="14" max="14" width="16.33203125" style="134" hidden="1" customWidth="1" outlineLevel="1"/>
    <col min="15" max="15" width="16.33203125" style="146" hidden="1" customWidth="1" outlineLevel="1"/>
    <col min="16" max="16" width="1.6640625" style="134" hidden="1" customWidth="1" outlineLevel="1"/>
    <col min="17" max="17" width="8.109375" style="133" customWidth="1" collapsed="1"/>
    <col min="18" max="16384" width="8.88671875" style="133"/>
  </cols>
  <sheetData>
    <row r="1" spans="1:17" x14ac:dyDescent="0.3">
      <c r="A1" s="123"/>
      <c r="B1" s="149"/>
      <c r="C1" s="149"/>
      <c r="D1" s="179"/>
      <c r="E1" s="125"/>
      <c r="F1" s="125"/>
      <c r="G1" s="150"/>
      <c r="H1" s="151"/>
      <c r="I1" s="123"/>
      <c r="J1" s="125"/>
      <c r="K1" s="125"/>
      <c r="L1" s="123"/>
      <c r="M1" s="125"/>
      <c r="N1" s="125"/>
      <c r="O1" s="123"/>
      <c r="P1" s="125"/>
    </row>
    <row r="2" spans="1:17" s="119" customFormat="1" ht="27.6" x14ac:dyDescent="0.3">
      <c r="A2" s="114"/>
      <c r="B2" s="115" t="s">
        <v>411</v>
      </c>
      <c r="C2" s="115" t="s">
        <v>412</v>
      </c>
      <c r="D2" s="115" t="s">
        <v>0</v>
      </c>
      <c r="E2" s="114"/>
      <c r="F2" s="116" t="s">
        <v>462</v>
      </c>
      <c r="G2" s="117" t="s">
        <v>503</v>
      </c>
      <c r="H2" s="118" t="s">
        <v>512</v>
      </c>
      <c r="I2" s="116" t="s">
        <v>501</v>
      </c>
      <c r="J2" s="114"/>
      <c r="K2" s="116" t="s">
        <v>484</v>
      </c>
      <c r="L2" s="116" t="s">
        <v>500</v>
      </c>
      <c r="M2" s="114"/>
      <c r="N2" s="116" t="s">
        <v>532</v>
      </c>
      <c r="O2" s="116" t="s">
        <v>533</v>
      </c>
      <c r="P2" s="114"/>
    </row>
    <row r="3" spans="1:17" s="119" customFormat="1" x14ac:dyDescent="0.3">
      <c r="A3" s="114"/>
      <c r="B3" s="120"/>
      <c r="C3" s="120"/>
      <c r="D3" s="180"/>
      <c r="E3" s="114"/>
      <c r="F3" s="114"/>
      <c r="G3" s="121"/>
      <c r="H3" s="122"/>
      <c r="I3" s="114"/>
      <c r="J3" s="114"/>
      <c r="K3" s="114"/>
      <c r="L3" s="114"/>
      <c r="M3" s="114"/>
      <c r="N3" s="114"/>
      <c r="O3" s="114"/>
      <c r="P3" s="114"/>
    </row>
    <row r="4" spans="1:17" outlineLevel="1" x14ac:dyDescent="0.3">
      <c r="A4" s="123"/>
      <c r="B4" s="170">
        <v>10</v>
      </c>
      <c r="C4" s="170">
        <v>0</v>
      </c>
      <c r="D4" s="181" t="s">
        <v>1</v>
      </c>
      <c r="E4" s="125"/>
      <c r="F4" s="126">
        <v>250</v>
      </c>
      <c r="G4" s="127">
        <v>0</v>
      </c>
      <c r="H4" s="128">
        <v>0</v>
      </c>
      <c r="I4" s="129">
        <f t="shared" ref="I4:I67" si="0">SUM(F4:H4)</f>
        <v>250</v>
      </c>
      <c r="J4" s="125"/>
      <c r="K4" s="131">
        <v>250</v>
      </c>
      <c r="L4" s="129">
        <f t="shared" ref="L4:L67" si="1">SUM(J4:K4)</f>
        <v>250</v>
      </c>
      <c r="M4" s="125"/>
      <c r="N4" s="132">
        <v>250</v>
      </c>
      <c r="O4" s="129">
        <f t="shared" ref="O4:O67" si="2">SUM(N4:N4)</f>
        <v>250</v>
      </c>
      <c r="P4" s="125"/>
      <c r="Q4" s="133" t="s">
        <v>550</v>
      </c>
    </row>
    <row r="5" spans="1:17" outlineLevel="1" x14ac:dyDescent="0.3">
      <c r="A5" s="123"/>
      <c r="B5" s="170">
        <v>10</v>
      </c>
      <c r="C5" s="170">
        <v>1</v>
      </c>
      <c r="D5" s="181" t="s">
        <v>2</v>
      </c>
      <c r="E5" s="125"/>
      <c r="F5" s="126">
        <v>100</v>
      </c>
      <c r="G5" s="127">
        <v>0</v>
      </c>
      <c r="H5" s="128">
        <v>0</v>
      </c>
      <c r="I5" s="129">
        <f t="shared" si="0"/>
        <v>100</v>
      </c>
      <c r="J5" s="125"/>
      <c r="K5" s="131">
        <v>100</v>
      </c>
      <c r="L5" s="129">
        <f t="shared" si="1"/>
        <v>100</v>
      </c>
      <c r="M5" s="125"/>
      <c r="N5" s="132">
        <v>100</v>
      </c>
      <c r="O5" s="129">
        <f t="shared" si="2"/>
        <v>100</v>
      </c>
      <c r="P5" s="125"/>
      <c r="Q5" s="133" t="s">
        <v>550</v>
      </c>
    </row>
    <row r="6" spans="1:17" outlineLevel="1" x14ac:dyDescent="0.3">
      <c r="A6" s="123"/>
      <c r="B6" s="170">
        <v>19</v>
      </c>
      <c r="C6" s="170">
        <v>0</v>
      </c>
      <c r="D6" s="181" t="s">
        <v>3</v>
      </c>
      <c r="E6" s="125"/>
      <c r="F6" s="126">
        <v>9100</v>
      </c>
      <c r="G6" s="127">
        <v>0</v>
      </c>
      <c r="H6" s="128">
        <v>0</v>
      </c>
      <c r="I6" s="129">
        <f t="shared" si="0"/>
        <v>9100</v>
      </c>
      <c r="J6" s="125"/>
      <c r="K6" s="131">
        <v>9100</v>
      </c>
      <c r="L6" s="129">
        <f t="shared" si="1"/>
        <v>9100</v>
      </c>
      <c r="M6" s="125"/>
      <c r="N6" s="132">
        <v>9100</v>
      </c>
      <c r="O6" s="129">
        <f t="shared" si="2"/>
        <v>9100</v>
      </c>
      <c r="P6" s="125"/>
      <c r="Q6" s="133" t="s">
        <v>550</v>
      </c>
    </row>
    <row r="7" spans="1:17" outlineLevel="1" x14ac:dyDescent="0.3">
      <c r="A7" s="123"/>
      <c r="B7" s="170">
        <v>20</v>
      </c>
      <c r="C7" s="170">
        <v>0</v>
      </c>
      <c r="D7" s="181" t="s">
        <v>4</v>
      </c>
      <c r="E7" s="125"/>
      <c r="F7" s="126">
        <v>56000</v>
      </c>
      <c r="G7" s="127">
        <v>0</v>
      </c>
      <c r="H7" s="128">
        <v>0</v>
      </c>
      <c r="I7" s="129">
        <f t="shared" si="0"/>
        <v>56000</v>
      </c>
      <c r="J7" s="125"/>
      <c r="K7" s="131">
        <v>56000</v>
      </c>
      <c r="L7" s="129">
        <f t="shared" si="1"/>
        <v>56000</v>
      </c>
      <c r="M7" s="125"/>
      <c r="N7" s="132">
        <v>56000</v>
      </c>
      <c r="O7" s="129">
        <f t="shared" si="2"/>
        <v>56000</v>
      </c>
      <c r="P7" s="125"/>
      <c r="Q7" s="133" t="s">
        <v>550</v>
      </c>
    </row>
    <row r="8" spans="1:17" outlineLevel="1" x14ac:dyDescent="0.3">
      <c r="A8" s="123"/>
      <c r="B8" s="170">
        <v>21</v>
      </c>
      <c r="C8" s="170">
        <v>0</v>
      </c>
      <c r="D8" s="181" t="s">
        <v>5</v>
      </c>
      <c r="E8" s="125"/>
      <c r="F8" s="126">
        <v>4760</v>
      </c>
      <c r="G8" s="127">
        <v>0</v>
      </c>
      <c r="H8" s="128">
        <v>0</v>
      </c>
      <c r="I8" s="129">
        <f t="shared" si="0"/>
        <v>4760</v>
      </c>
      <c r="J8" s="125"/>
      <c r="K8" s="131">
        <v>4760</v>
      </c>
      <c r="L8" s="129">
        <f t="shared" si="1"/>
        <v>4760</v>
      </c>
      <c r="M8" s="125"/>
      <c r="N8" s="132">
        <v>4760</v>
      </c>
      <c r="O8" s="129">
        <f t="shared" si="2"/>
        <v>4760</v>
      </c>
      <c r="P8" s="125"/>
      <c r="Q8" s="171" t="s">
        <v>551</v>
      </c>
    </row>
    <row r="9" spans="1:17" outlineLevel="1" x14ac:dyDescent="0.3">
      <c r="A9" s="123"/>
      <c r="B9" s="170">
        <v>22</v>
      </c>
      <c r="C9" s="170">
        <v>0</v>
      </c>
      <c r="D9" s="181" t="s">
        <v>6</v>
      </c>
      <c r="E9" s="125"/>
      <c r="F9" s="126">
        <v>1000</v>
      </c>
      <c r="G9" s="127">
        <v>0</v>
      </c>
      <c r="H9" s="128">
        <v>0</v>
      </c>
      <c r="I9" s="129">
        <f t="shared" si="0"/>
        <v>1000</v>
      </c>
      <c r="J9" s="125"/>
      <c r="K9" s="131">
        <v>1000</v>
      </c>
      <c r="L9" s="129">
        <f t="shared" si="1"/>
        <v>1000</v>
      </c>
      <c r="M9" s="125"/>
      <c r="N9" s="132">
        <v>1000</v>
      </c>
      <c r="O9" s="129">
        <f t="shared" si="2"/>
        <v>1000</v>
      </c>
      <c r="P9" s="125"/>
      <c r="Q9" s="133" t="s">
        <v>550</v>
      </c>
    </row>
    <row r="10" spans="1:17" outlineLevel="1" x14ac:dyDescent="0.3">
      <c r="A10" s="123"/>
      <c r="B10" s="170">
        <v>24</v>
      </c>
      <c r="C10" s="170">
        <v>0</v>
      </c>
      <c r="D10" s="181" t="s">
        <v>7</v>
      </c>
      <c r="E10" s="125"/>
      <c r="F10" s="126">
        <v>500</v>
      </c>
      <c r="G10" s="127">
        <v>0</v>
      </c>
      <c r="H10" s="128">
        <v>0</v>
      </c>
      <c r="I10" s="129">
        <f t="shared" si="0"/>
        <v>500</v>
      </c>
      <c r="J10" s="125"/>
      <c r="K10" s="131">
        <v>500</v>
      </c>
      <c r="L10" s="129">
        <f t="shared" si="1"/>
        <v>500</v>
      </c>
      <c r="M10" s="125"/>
      <c r="N10" s="132">
        <v>500</v>
      </c>
      <c r="O10" s="129">
        <f t="shared" si="2"/>
        <v>500</v>
      </c>
      <c r="P10" s="125"/>
      <c r="Q10" s="133" t="s">
        <v>550</v>
      </c>
    </row>
    <row r="11" spans="1:17" outlineLevel="1" x14ac:dyDescent="0.3">
      <c r="A11" s="123"/>
      <c r="B11" s="170">
        <v>36</v>
      </c>
      <c r="C11" s="170">
        <v>0</v>
      </c>
      <c r="D11" s="181" t="s">
        <v>8</v>
      </c>
      <c r="E11" s="125"/>
      <c r="F11" s="126">
        <v>500</v>
      </c>
      <c r="G11" s="127">
        <v>0</v>
      </c>
      <c r="H11" s="128">
        <v>0</v>
      </c>
      <c r="I11" s="129">
        <f t="shared" si="0"/>
        <v>500</v>
      </c>
      <c r="J11" s="125"/>
      <c r="K11" s="131">
        <v>500</v>
      </c>
      <c r="L11" s="129">
        <f t="shared" si="1"/>
        <v>500</v>
      </c>
      <c r="M11" s="125"/>
      <c r="N11" s="132">
        <v>500</v>
      </c>
      <c r="O11" s="129">
        <f t="shared" si="2"/>
        <v>500</v>
      </c>
      <c r="P11" s="125"/>
      <c r="Q11" s="133" t="s">
        <v>550</v>
      </c>
    </row>
    <row r="12" spans="1:17" outlineLevel="1" x14ac:dyDescent="0.3">
      <c r="A12" s="123"/>
      <c r="B12" s="170">
        <v>40</v>
      </c>
      <c r="C12" s="170">
        <v>0</v>
      </c>
      <c r="D12" s="181" t="s">
        <v>10</v>
      </c>
      <c r="E12" s="125"/>
      <c r="F12" s="126">
        <v>138623</v>
      </c>
      <c r="G12" s="127">
        <v>0</v>
      </c>
      <c r="H12" s="128">
        <v>0</v>
      </c>
      <c r="I12" s="129">
        <f t="shared" si="0"/>
        <v>138623</v>
      </c>
      <c r="J12" s="125"/>
      <c r="K12" s="131">
        <v>155533</v>
      </c>
      <c r="L12" s="129">
        <f t="shared" si="1"/>
        <v>155533</v>
      </c>
      <c r="M12" s="125"/>
      <c r="N12" s="132">
        <v>155533</v>
      </c>
      <c r="O12" s="129">
        <f t="shared" si="2"/>
        <v>155533</v>
      </c>
      <c r="P12" s="125"/>
      <c r="Q12" s="171" t="s">
        <v>551</v>
      </c>
    </row>
    <row r="13" spans="1:17" outlineLevel="1" x14ac:dyDescent="0.3">
      <c r="A13" s="123"/>
      <c r="B13" s="170">
        <v>40</v>
      </c>
      <c r="C13" s="170">
        <v>1</v>
      </c>
      <c r="D13" s="181" t="s">
        <v>11</v>
      </c>
      <c r="E13" s="125"/>
      <c r="F13" s="126">
        <v>0</v>
      </c>
      <c r="G13" s="127">
        <v>0</v>
      </c>
      <c r="H13" s="128">
        <v>0</v>
      </c>
      <c r="I13" s="129">
        <f t="shared" si="0"/>
        <v>0</v>
      </c>
      <c r="J13" s="125"/>
      <c r="K13" s="131">
        <v>11885</v>
      </c>
      <c r="L13" s="129">
        <f t="shared" si="1"/>
        <v>11885</v>
      </c>
      <c r="M13" s="125"/>
      <c r="N13" s="132">
        <v>0</v>
      </c>
      <c r="O13" s="129">
        <f t="shared" si="2"/>
        <v>0</v>
      </c>
      <c r="P13" s="125"/>
      <c r="Q13" s="171" t="s">
        <v>551</v>
      </c>
    </row>
    <row r="14" spans="1:17" outlineLevel="1" x14ac:dyDescent="0.3">
      <c r="A14" s="123"/>
      <c r="B14" s="170">
        <v>40</v>
      </c>
      <c r="C14" s="170">
        <v>2</v>
      </c>
      <c r="D14" s="181" t="s">
        <v>12</v>
      </c>
      <c r="E14" s="125"/>
      <c r="F14" s="126">
        <v>3000</v>
      </c>
      <c r="G14" s="127">
        <v>0</v>
      </c>
      <c r="H14" s="128">
        <v>0</v>
      </c>
      <c r="I14" s="129">
        <f t="shared" si="0"/>
        <v>3000</v>
      </c>
      <c r="J14" s="125"/>
      <c r="K14" s="131">
        <v>3000</v>
      </c>
      <c r="L14" s="129">
        <f t="shared" si="1"/>
        <v>3000</v>
      </c>
      <c r="M14" s="125"/>
      <c r="N14" s="132">
        <v>3000</v>
      </c>
      <c r="O14" s="129">
        <f t="shared" si="2"/>
        <v>3000</v>
      </c>
      <c r="P14" s="125"/>
      <c r="Q14" s="171" t="s">
        <v>551</v>
      </c>
    </row>
    <row r="15" spans="1:17" outlineLevel="1" x14ac:dyDescent="0.3">
      <c r="A15" s="123"/>
      <c r="B15" s="170">
        <v>50</v>
      </c>
      <c r="C15" s="170">
        <v>1</v>
      </c>
      <c r="D15" s="181" t="s">
        <v>13</v>
      </c>
      <c r="E15" s="125"/>
      <c r="F15" s="126">
        <v>39648</v>
      </c>
      <c r="G15" s="127">
        <v>0</v>
      </c>
      <c r="H15" s="128">
        <v>0</v>
      </c>
      <c r="I15" s="129">
        <f t="shared" si="0"/>
        <v>39648</v>
      </c>
      <c r="J15" s="125"/>
      <c r="K15" s="131">
        <v>46377</v>
      </c>
      <c r="L15" s="129">
        <f t="shared" si="1"/>
        <v>46377</v>
      </c>
      <c r="M15" s="125"/>
      <c r="N15" s="132">
        <v>43728</v>
      </c>
      <c r="O15" s="129">
        <f t="shared" si="2"/>
        <v>43728</v>
      </c>
      <c r="P15" s="125"/>
      <c r="Q15" s="171" t="s">
        <v>551</v>
      </c>
    </row>
    <row r="16" spans="1:17" outlineLevel="1" x14ac:dyDescent="0.3">
      <c r="A16" s="123"/>
      <c r="B16" s="170">
        <v>50</v>
      </c>
      <c r="C16" s="170">
        <v>2</v>
      </c>
      <c r="D16" s="181" t="s">
        <v>14</v>
      </c>
      <c r="E16" s="125"/>
      <c r="F16" s="126">
        <v>3017</v>
      </c>
      <c r="G16" s="127">
        <v>0</v>
      </c>
      <c r="H16" s="128">
        <v>0</v>
      </c>
      <c r="I16" s="129">
        <f t="shared" si="0"/>
        <v>3017</v>
      </c>
      <c r="J16" s="125"/>
      <c r="K16" s="131">
        <v>4051</v>
      </c>
      <c r="L16" s="129">
        <f t="shared" si="1"/>
        <v>4051</v>
      </c>
      <c r="M16" s="125"/>
      <c r="N16" s="132">
        <v>3508</v>
      </c>
      <c r="O16" s="129">
        <f t="shared" si="2"/>
        <v>3508</v>
      </c>
      <c r="P16" s="125"/>
      <c r="Q16" s="171" t="s">
        <v>551</v>
      </c>
    </row>
    <row r="17" spans="1:17" outlineLevel="1" x14ac:dyDescent="0.3">
      <c r="A17" s="123"/>
      <c r="B17" s="170">
        <v>50</v>
      </c>
      <c r="C17" s="170">
        <v>4</v>
      </c>
      <c r="D17" s="181" t="s">
        <v>15</v>
      </c>
      <c r="E17" s="125"/>
      <c r="F17" s="126">
        <v>700</v>
      </c>
      <c r="G17" s="127">
        <v>0</v>
      </c>
      <c r="H17" s="128">
        <v>0</v>
      </c>
      <c r="I17" s="129">
        <f t="shared" si="0"/>
        <v>700</v>
      </c>
      <c r="J17" s="125"/>
      <c r="K17" s="131">
        <v>800</v>
      </c>
      <c r="L17" s="129">
        <f t="shared" si="1"/>
        <v>800</v>
      </c>
      <c r="M17" s="125"/>
      <c r="N17" s="132">
        <v>800</v>
      </c>
      <c r="O17" s="129">
        <f t="shared" si="2"/>
        <v>800</v>
      </c>
      <c r="P17" s="125"/>
      <c r="Q17" s="171" t="s">
        <v>551</v>
      </c>
    </row>
    <row r="18" spans="1:17" outlineLevel="1" x14ac:dyDescent="0.3">
      <c r="A18" s="123"/>
      <c r="B18" s="170">
        <v>50</v>
      </c>
      <c r="C18" s="170">
        <v>6</v>
      </c>
      <c r="D18" s="181" t="s">
        <v>9</v>
      </c>
      <c r="E18" s="125"/>
      <c r="F18" s="126">
        <v>3150</v>
      </c>
      <c r="G18" s="127">
        <v>0</v>
      </c>
      <c r="H18" s="128">
        <v>0</v>
      </c>
      <c r="I18" s="129">
        <f t="shared" si="0"/>
        <v>3150</v>
      </c>
      <c r="J18" s="125"/>
      <c r="K18" s="131">
        <v>3420</v>
      </c>
      <c r="L18" s="129">
        <f t="shared" si="1"/>
        <v>3420</v>
      </c>
      <c r="M18" s="125">
        <v>0</v>
      </c>
      <c r="N18" s="132">
        <v>3150</v>
      </c>
      <c r="O18" s="129">
        <f t="shared" si="2"/>
        <v>3150</v>
      </c>
      <c r="P18" s="125"/>
      <c r="Q18" s="171" t="s">
        <v>551</v>
      </c>
    </row>
    <row r="19" spans="1:17" outlineLevel="1" x14ac:dyDescent="0.3">
      <c r="A19" s="123"/>
      <c r="B19" s="170">
        <v>51</v>
      </c>
      <c r="C19" s="170">
        <v>0</v>
      </c>
      <c r="D19" s="181" t="s">
        <v>16</v>
      </c>
      <c r="E19" s="125"/>
      <c r="F19" s="126">
        <v>13140</v>
      </c>
      <c r="G19" s="127">
        <v>0</v>
      </c>
      <c r="H19" s="128">
        <v>0</v>
      </c>
      <c r="I19" s="129">
        <f t="shared" si="0"/>
        <v>13140</v>
      </c>
      <c r="J19" s="125"/>
      <c r="K19" s="131">
        <v>15543</v>
      </c>
      <c r="L19" s="129">
        <f t="shared" si="1"/>
        <v>15543</v>
      </c>
      <c r="M19" s="125"/>
      <c r="N19" s="132">
        <v>14598</v>
      </c>
      <c r="O19" s="129">
        <f t="shared" si="2"/>
        <v>14598</v>
      </c>
      <c r="P19" s="125"/>
      <c r="Q19" s="171" t="s">
        <v>551</v>
      </c>
    </row>
    <row r="20" spans="1:17" outlineLevel="1" x14ac:dyDescent="0.3">
      <c r="A20" s="123"/>
      <c r="B20" s="170">
        <v>74</v>
      </c>
      <c r="C20" s="170">
        <v>0</v>
      </c>
      <c r="D20" s="181" t="s">
        <v>18</v>
      </c>
      <c r="E20" s="125"/>
      <c r="F20" s="126">
        <v>7100</v>
      </c>
      <c r="G20" s="127">
        <v>0</v>
      </c>
      <c r="H20" s="128">
        <v>0</v>
      </c>
      <c r="I20" s="129">
        <f t="shared" si="0"/>
        <v>7100</v>
      </c>
      <c r="J20" s="125"/>
      <c r="K20" s="131">
        <v>7100</v>
      </c>
      <c r="L20" s="129">
        <f t="shared" si="1"/>
        <v>7100</v>
      </c>
      <c r="M20" s="125"/>
      <c r="N20" s="132">
        <v>7100</v>
      </c>
      <c r="O20" s="129">
        <f t="shared" si="2"/>
        <v>7100</v>
      </c>
      <c r="P20" s="125"/>
      <c r="Q20" s="172" t="s">
        <v>552</v>
      </c>
    </row>
    <row r="21" spans="1:17" outlineLevel="1" x14ac:dyDescent="0.3">
      <c r="A21" s="123"/>
      <c r="B21" s="170">
        <v>76</v>
      </c>
      <c r="C21" s="170">
        <v>0</v>
      </c>
      <c r="D21" s="181" t="s">
        <v>19</v>
      </c>
      <c r="E21" s="125"/>
      <c r="F21" s="126">
        <v>12000</v>
      </c>
      <c r="G21" s="127">
        <v>0</v>
      </c>
      <c r="H21" s="128">
        <v>0</v>
      </c>
      <c r="I21" s="129">
        <f t="shared" si="0"/>
        <v>12000</v>
      </c>
      <c r="J21" s="125"/>
      <c r="K21" s="131">
        <v>12000</v>
      </c>
      <c r="L21" s="129">
        <f t="shared" si="1"/>
        <v>12000</v>
      </c>
      <c r="M21" s="125"/>
      <c r="N21" s="132">
        <v>12000</v>
      </c>
      <c r="O21" s="129">
        <f t="shared" si="2"/>
        <v>12000</v>
      </c>
      <c r="P21" s="125"/>
      <c r="Q21" s="171" t="s">
        <v>551</v>
      </c>
    </row>
    <row r="22" spans="1:17" outlineLevel="1" x14ac:dyDescent="0.3">
      <c r="A22" s="123"/>
      <c r="B22" s="170">
        <v>82</v>
      </c>
      <c r="C22" s="170">
        <v>0</v>
      </c>
      <c r="D22" s="181" t="s">
        <v>20</v>
      </c>
      <c r="E22" s="125"/>
      <c r="F22" s="126">
        <v>6500</v>
      </c>
      <c r="G22" s="127">
        <v>0</v>
      </c>
      <c r="H22" s="128">
        <v>0</v>
      </c>
      <c r="I22" s="129">
        <f t="shared" si="0"/>
        <v>6500</v>
      </c>
      <c r="J22" s="125"/>
      <c r="K22" s="131">
        <v>6500</v>
      </c>
      <c r="L22" s="129">
        <f t="shared" si="1"/>
        <v>6500</v>
      </c>
      <c r="M22" s="125"/>
      <c r="N22" s="132">
        <v>6500</v>
      </c>
      <c r="O22" s="129">
        <f t="shared" si="2"/>
        <v>6500</v>
      </c>
      <c r="P22" s="125"/>
      <c r="Q22" s="133" t="s">
        <v>550</v>
      </c>
    </row>
    <row r="23" spans="1:17" outlineLevel="1" x14ac:dyDescent="0.3">
      <c r="A23" s="123"/>
      <c r="B23" s="170">
        <v>82</v>
      </c>
      <c r="C23" s="170">
        <v>1</v>
      </c>
      <c r="D23" s="181" t="s">
        <v>21</v>
      </c>
      <c r="E23" s="125"/>
      <c r="F23" s="126">
        <v>4000</v>
      </c>
      <c r="G23" s="127">
        <v>0</v>
      </c>
      <c r="H23" s="128">
        <v>0</v>
      </c>
      <c r="I23" s="129">
        <f t="shared" si="0"/>
        <v>4000</v>
      </c>
      <c r="J23" s="125"/>
      <c r="K23" s="131">
        <v>4000</v>
      </c>
      <c r="L23" s="129">
        <f t="shared" si="1"/>
        <v>4000</v>
      </c>
      <c r="M23" s="125"/>
      <c r="N23" s="132">
        <v>4000</v>
      </c>
      <c r="O23" s="129">
        <f t="shared" si="2"/>
        <v>4000</v>
      </c>
      <c r="P23" s="125"/>
      <c r="Q23" s="171" t="s">
        <v>551</v>
      </c>
    </row>
    <row r="24" spans="1:17" outlineLevel="1" x14ac:dyDescent="0.3">
      <c r="A24" s="123"/>
      <c r="B24" s="170">
        <v>82</v>
      </c>
      <c r="C24" s="170">
        <v>2</v>
      </c>
      <c r="D24" s="181" t="s">
        <v>22</v>
      </c>
      <c r="E24" s="125"/>
      <c r="F24" s="126">
        <v>4000</v>
      </c>
      <c r="G24" s="127">
        <v>0</v>
      </c>
      <c r="H24" s="128">
        <v>0</v>
      </c>
      <c r="I24" s="129">
        <f t="shared" si="0"/>
        <v>4000</v>
      </c>
      <c r="J24" s="125"/>
      <c r="K24" s="131">
        <v>4000</v>
      </c>
      <c r="L24" s="129">
        <f t="shared" si="1"/>
        <v>4000</v>
      </c>
      <c r="M24" s="125"/>
      <c r="N24" s="132">
        <v>4000</v>
      </c>
      <c r="O24" s="129">
        <f t="shared" si="2"/>
        <v>4000</v>
      </c>
      <c r="P24" s="125"/>
      <c r="Q24" s="172" t="s">
        <v>552</v>
      </c>
    </row>
    <row r="25" spans="1:17" outlineLevel="1" x14ac:dyDescent="0.3">
      <c r="A25" s="123"/>
      <c r="B25" s="170">
        <v>82</v>
      </c>
      <c r="C25" s="170">
        <v>3</v>
      </c>
      <c r="D25" s="181" t="s">
        <v>23</v>
      </c>
      <c r="E25" s="125"/>
      <c r="F25" s="126">
        <v>4000</v>
      </c>
      <c r="G25" s="127">
        <v>0</v>
      </c>
      <c r="H25" s="128">
        <v>0</v>
      </c>
      <c r="I25" s="129">
        <f t="shared" si="0"/>
        <v>4000</v>
      </c>
      <c r="J25" s="125"/>
      <c r="K25" s="131">
        <v>4000</v>
      </c>
      <c r="L25" s="129">
        <f t="shared" si="1"/>
        <v>4000</v>
      </c>
      <c r="M25" s="125"/>
      <c r="N25" s="132">
        <v>4000</v>
      </c>
      <c r="O25" s="129">
        <f t="shared" si="2"/>
        <v>4000</v>
      </c>
      <c r="P25" s="125"/>
      <c r="Q25" s="173" t="s">
        <v>553</v>
      </c>
    </row>
    <row r="26" spans="1:17" outlineLevel="1" x14ac:dyDescent="0.3">
      <c r="A26" s="123"/>
      <c r="B26" s="170">
        <v>82</v>
      </c>
      <c r="C26" s="170">
        <v>4</v>
      </c>
      <c r="D26" s="181" t="s">
        <v>24</v>
      </c>
      <c r="E26" s="125"/>
      <c r="F26" s="126">
        <v>4000</v>
      </c>
      <c r="G26" s="127">
        <v>0</v>
      </c>
      <c r="H26" s="128">
        <v>0</v>
      </c>
      <c r="I26" s="129">
        <f t="shared" si="0"/>
        <v>4000</v>
      </c>
      <c r="J26" s="125"/>
      <c r="K26" s="131">
        <v>4000</v>
      </c>
      <c r="L26" s="129">
        <f t="shared" si="1"/>
        <v>4000</v>
      </c>
      <c r="M26" s="125"/>
      <c r="N26" s="132">
        <v>4000</v>
      </c>
      <c r="O26" s="129">
        <f t="shared" si="2"/>
        <v>4000</v>
      </c>
      <c r="P26" s="125"/>
      <c r="Q26" s="174" t="s">
        <v>554</v>
      </c>
    </row>
    <row r="27" spans="1:17" outlineLevel="1" x14ac:dyDescent="0.3">
      <c r="A27" s="123"/>
      <c r="B27" s="170">
        <v>83</v>
      </c>
      <c r="C27" s="170">
        <v>0</v>
      </c>
      <c r="D27" s="181" t="s">
        <v>25</v>
      </c>
      <c r="E27" s="125"/>
      <c r="F27" s="126">
        <v>6000</v>
      </c>
      <c r="G27" s="127">
        <v>0</v>
      </c>
      <c r="H27" s="128">
        <v>0</v>
      </c>
      <c r="I27" s="129">
        <f t="shared" si="0"/>
        <v>6000</v>
      </c>
      <c r="J27" s="125"/>
      <c r="K27" s="131">
        <v>6000</v>
      </c>
      <c r="L27" s="129">
        <f t="shared" si="1"/>
        <v>6000</v>
      </c>
      <c r="M27" s="125"/>
      <c r="N27" s="132">
        <v>6000</v>
      </c>
      <c r="O27" s="129">
        <f t="shared" si="2"/>
        <v>6000</v>
      </c>
      <c r="P27" s="125"/>
      <c r="Q27" s="133" t="s">
        <v>550</v>
      </c>
    </row>
    <row r="28" spans="1:17" outlineLevel="1" x14ac:dyDescent="0.3">
      <c r="A28" s="123"/>
      <c r="B28" s="170">
        <v>83</v>
      </c>
      <c r="C28" s="170">
        <v>1</v>
      </c>
      <c r="D28" s="181" t="s">
        <v>26</v>
      </c>
      <c r="E28" s="125"/>
      <c r="F28" s="126">
        <v>10000</v>
      </c>
      <c r="G28" s="127">
        <v>0</v>
      </c>
      <c r="H28" s="128">
        <v>0</v>
      </c>
      <c r="I28" s="129">
        <f t="shared" si="0"/>
        <v>10000</v>
      </c>
      <c r="J28" s="125"/>
      <c r="K28" s="131">
        <v>10000</v>
      </c>
      <c r="L28" s="129">
        <f t="shared" si="1"/>
        <v>10000</v>
      </c>
      <c r="M28" s="125"/>
      <c r="N28" s="132">
        <v>10000</v>
      </c>
      <c r="O28" s="129">
        <f t="shared" si="2"/>
        <v>10000</v>
      </c>
      <c r="P28" s="125"/>
      <c r="Q28" s="171" t="s">
        <v>551</v>
      </c>
    </row>
    <row r="29" spans="1:17" outlineLevel="1" x14ac:dyDescent="0.3">
      <c r="A29" s="123"/>
      <c r="B29" s="170">
        <v>83</v>
      </c>
      <c r="C29" s="170">
        <v>2</v>
      </c>
      <c r="D29" s="181" t="s">
        <v>22</v>
      </c>
      <c r="E29" s="125"/>
      <c r="F29" s="126">
        <v>2000</v>
      </c>
      <c r="G29" s="127">
        <v>0</v>
      </c>
      <c r="H29" s="128">
        <v>0</v>
      </c>
      <c r="I29" s="129">
        <f t="shared" si="0"/>
        <v>2000</v>
      </c>
      <c r="J29" s="125"/>
      <c r="K29" s="131">
        <v>2000</v>
      </c>
      <c r="L29" s="129">
        <f t="shared" si="1"/>
        <v>2000</v>
      </c>
      <c r="M29" s="125"/>
      <c r="N29" s="132">
        <v>2000</v>
      </c>
      <c r="O29" s="129">
        <f t="shared" si="2"/>
        <v>2000</v>
      </c>
      <c r="P29" s="125"/>
      <c r="Q29" s="172" t="s">
        <v>552</v>
      </c>
    </row>
    <row r="30" spans="1:17" outlineLevel="1" x14ac:dyDescent="0.3">
      <c r="A30" s="123"/>
      <c r="B30" s="170">
        <v>83</v>
      </c>
      <c r="C30" s="170">
        <v>3</v>
      </c>
      <c r="D30" s="181" t="s">
        <v>23</v>
      </c>
      <c r="E30" s="125"/>
      <c r="F30" s="126">
        <v>2000</v>
      </c>
      <c r="G30" s="127">
        <v>0</v>
      </c>
      <c r="H30" s="128">
        <v>0</v>
      </c>
      <c r="I30" s="129">
        <f t="shared" si="0"/>
        <v>2000</v>
      </c>
      <c r="J30" s="125"/>
      <c r="K30" s="131">
        <v>2000</v>
      </c>
      <c r="L30" s="129">
        <f t="shared" si="1"/>
        <v>2000</v>
      </c>
      <c r="M30" s="125"/>
      <c r="N30" s="132">
        <v>2000</v>
      </c>
      <c r="O30" s="129">
        <f t="shared" si="2"/>
        <v>2000</v>
      </c>
      <c r="P30" s="125"/>
      <c r="Q30" s="173" t="s">
        <v>553</v>
      </c>
    </row>
    <row r="31" spans="1:17" outlineLevel="1" x14ac:dyDescent="0.3">
      <c r="A31" s="123"/>
      <c r="B31" s="170">
        <v>83</v>
      </c>
      <c r="C31" s="170">
        <v>4</v>
      </c>
      <c r="D31" s="181" t="s">
        <v>24</v>
      </c>
      <c r="E31" s="125"/>
      <c r="F31" s="126">
        <v>2000</v>
      </c>
      <c r="G31" s="127">
        <v>0</v>
      </c>
      <c r="H31" s="128">
        <v>0</v>
      </c>
      <c r="I31" s="129">
        <f t="shared" si="0"/>
        <v>2000</v>
      </c>
      <c r="J31" s="125"/>
      <c r="K31" s="131">
        <v>2000</v>
      </c>
      <c r="L31" s="129">
        <f t="shared" si="1"/>
        <v>2000</v>
      </c>
      <c r="M31" s="125"/>
      <c r="N31" s="132">
        <v>2000</v>
      </c>
      <c r="O31" s="129">
        <f t="shared" si="2"/>
        <v>2000</v>
      </c>
      <c r="P31" s="125"/>
      <c r="Q31" s="174" t="s">
        <v>554</v>
      </c>
    </row>
    <row r="32" spans="1:17" outlineLevel="1" x14ac:dyDescent="0.3">
      <c r="A32" s="123"/>
      <c r="B32" s="170">
        <v>83</v>
      </c>
      <c r="C32" s="170">
        <v>5</v>
      </c>
      <c r="D32" s="181" t="s">
        <v>27</v>
      </c>
      <c r="E32" s="125"/>
      <c r="F32" s="126">
        <v>14000</v>
      </c>
      <c r="G32" s="127">
        <v>0</v>
      </c>
      <c r="H32" s="128">
        <v>0</v>
      </c>
      <c r="I32" s="129">
        <f t="shared" si="0"/>
        <v>14000</v>
      </c>
      <c r="J32" s="125"/>
      <c r="K32" s="131">
        <v>14000</v>
      </c>
      <c r="L32" s="129">
        <f t="shared" si="1"/>
        <v>14000</v>
      </c>
      <c r="M32" s="125"/>
      <c r="N32" s="132">
        <v>14000</v>
      </c>
      <c r="O32" s="129">
        <f t="shared" si="2"/>
        <v>14000</v>
      </c>
      <c r="P32" s="125"/>
      <c r="Q32" s="171" t="s">
        <v>551</v>
      </c>
    </row>
    <row r="33" spans="1:17" outlineLevel="1" x14ac:dyDescent="0.3">
      <c r="A33" s="123"/>
      <c r="B33" s="170">
        <v>83</v>
      </c>
      <c r="C33" s="170">
        <v>6</v>
      </c>
      <c r="D33" s="181" t="s">
        <v>28</v>
      </c>
      <c r="E33" s="125"/>
      <c r="F33" s="126">
        <v>10000</v>
      </c>
      <c r="G33" s="127">
        <v>0</v>
      </c>
      <c r="H33" s="128">
        <v>0</v>
      </c>
      <c r="I33" s="129">
        <f t="shared" si="0"/>
        <v>10000</v>
      </c>
      <c r="J33" s="125"/>
      <c r="K33" s="131">
        <v>10000</v>
      </c>
      <c r="L33" s="129">
        <f t="shared" si="1"/>
        <v>10000</v>
      </c>
      <c r="M33" s="125"/>
      <c r="N33" s="132">
        <v>10000</v>
      </c>
      <c r="O33" s="129">
        <f t="shared" si="2"/>
        <v>10000</v>
      </c>
      <c r="P33" s="125"/>
      <c r="Q33" s="171" t="s">
        <v>551</v>
      </c>
    </row>
    <row r="34" spans="1:17" outlineLevel="1" x14ac:dyDescent="0.3">
      <c r="A34" s="123"/>
      <c r="B34" s="170">
        <v>83</v>
      </c>
      <c r="C34" s="170">
        <v>7</v>
      </c>
      <c r="D34" s="181" t="s">
        <v>29</v>
      </c>
      <c r="E34" s="125"/>
      <c r="F34" s="126">
        <v>18000</v>
      </c>
      <c r="G34" s="127">
        <v>0</v>
      </c>
      <c r="H34" s="128">
        <v>0</v>
      </c>
      <c r="I34" s="129">
        <f t="shared" si="0"/>
        <v>18000</v>
      </c>
      <c r="J34" s="125"/>
      <c r="K34" s="131">
        <v>18000</v>
      </c>
      <c r="L34" s="129">
        <f t="shared" si="1"/>
        <v>18000</v>
      </c>
      <c r="M34" s="125"/>
      <c r="N34" s="132">
        <v>18000</v>
      </c>
      <c r="O34" s="129">
        <f t="shared" si="2"/>
        <v>18000</v>
      </c>
      <c r="P34" s="125"/>
      <c r="Q34" s="133" t="s">
        <v>550</v>
      </c>
    </row>
    <row r="35" spans="1:17" outlineLevel="1" x14ac:dyDescent="0.3">
      <c r="A35" s="123"/>
      <c r="B35" s="170">
        <v>83</v>
      </c>
      <c r="C35" s="170">
        <v>9</v>
      </c>
      <c r="D35" s="181" t="s">
        <v>30</v>
      </c>
      <c r="E35" s="125"/>
      <c r="F35" s="126">
        <v>11000</v>
      </c>
      <c r="G35" s="127">
        <v>0</v>
      </c>
      <c r="H35" s="128">
        <v>0</v>
      </c>
      <c r="I35" s="129">
        <f t="shared" si="0"/>
        <v>11000</v>
      </c>
      <c r="J35" s="125"/>
      <c r="K35" s="131">
        <v>11000</v>
      </c>
      <c r="L35" s="129">
        <f t="shared" si="1"/>
        <v>11000</v>
      </c>
      <c r="M35" s="125"/>
      <c r="N35" s="132">
        <v>11000</v>
      </c>
      <c r="O35" s="129">
        <f t="shared" si="2"/>
        <v>11000</v>
      </c>
      <c r="P35" s="125"/>
      <c r="Q35" s="133" t="s">
        <v>550</v>
      </c>
    </row>
    <row r="36" spans="1:17" outlineLevel="1" x14ac:dyDescent="0.3">
      <c r="A36" s="123"/>
      <c r="B36" s="170">
        <v>83</v>
      </c>
      <c r="C36" s="170">
        <v>10</v>
      </c>
      <c r="D36" s="181" t="s">
        <v>31</v>
      </c>
      <c r="E36" s="125"/>
      <c r="F36" s="126">
        <v>14000</v>
      </c>
      <c r="G36" s="127">
        <v>0</v>
      </c>
      <c r="H36" s="128">
        <v>0</v>
      </c>
      <c r="I36" s="129">
        <f t="shared" si="0"/>
        <v>14000</v>
      </c>
      <c r="J36" s="125"/>
      <c r="K36" s="131">
        <v>14000</v>
      </c>
      <c r="L36" s="129">
        <f t="shared" si="1"/>
        <v>14000</v>
      </c>
      <c r="M36" s="125"/>
      <c r="N36" s="132">
        <v>14000</v>
      </c>
      <c r="O36" s="129">
        <f t="shared" si="2"/>
        <v>14000</v>
      </c>
      <c r="P36" s="125"/>
      <c r="Q36" s="171" t="s">
        <v>551</v>
      </c>
    </row>
    <row r="37" spans="1:17" outlineLevel="1" x14ac:dyDescent="0.3">
      <c r="A37" s="123"/>
      <c r="B37" s="170">
        <v>83</v>
      </c>
      <c r="C37" s="170">
        <v>12</v>
      </c>
      <c r="D37" s="181" t="s">
        <v>32</v>
      </c>
      <c r="E37" s="125"/>
      <c r="F37" s="126">
        <v>55000</v>
      </c>
      <c r="G37" s="127">
        <v>0</v>
      </c>
      <c r="H37" s="128">
        <v>0</v>
      </c>
      <c r="I37" s="129">
        <f t="shared" si="0"/>
        <v>55000</v>
      </c>
      <c r="J37" s="125"/>
      <c r="K37" s="131">
        <v>55000</v>
      </c>
      <c r="L37" s="129">
        <f t="shared" si="1"/>
        <v>55000</v>
      </c>
      <c r="M37" s="125"/>
      <c r="N37" s="132">
        <v>55000</v>
      </c>
      <c r="O37" s="129">
        <f t="shared" si="2"/>
        <v>55000</v>
      </c>
      <c r="P37" s="125"/>
      <c r="Q37" s="171" t="s">
        <v>551</v>
      </c>
    </row>
    <row r="38" spans="1:17" outlineLevel="1" x14ac:dyDescent="0.3">
      <c r="A38" s="123"/>
      <c r="B38" s="170">
        <v>83</v>
      </c>
      <c r="C38" s="170">
        <v>13</v>
      </c>
      <c r="D38" s="181" t="s">
        <v>33</v>
      </c>
      <c r="E38" s="125"/>
      <c r="F38" s="126">
        <v>15000</v>
      </c>
      <c r="G38" s="127">
        <v>0</v>
      </c>
      <c r="H38" s="128">
        <v>0</v>
      </c>
      <c r="I38" s="129">
        <f t="shared" si="0"/>
        <v>15000</v>
      </c>
      <c r="J38" s="125"/>
      <c r="K38" s="131">
        <v>15000</v>
      </c>
      <c r="L38" s="129">
        <f t="shared" si="1"/>
        <v>15000</v>
      </c>
      <c r="M38" s="125"/>
      <c r="N38" s="132">
        <v>15000</v>
      </c>
      <c r="O38" s="129">
        <f t="shared" si="2"/>
        <v>15000</v>
      </c>
      <c r="P38" s="125"/>
      <c r="Q38" s="171" t="s">
        <v>551</v>
      </c>
    </row>
    <row r="39" spans="1:17" outlineLevel="1" x14ac:dyDescent="0.3">
      <c r="A39" s="123"/>
      <c r="B39" s="170">
        <v>83</v>
      </c>
      <c r="C39" s="170">
        <v>14</v>
      </c>
      <c r="D39" s="181" t="s">
        <v>34</v>
      </c>
      <c r="E39" s="125"/>
      <c r="F39" s="126">
        <v>46000</v>
      </c>
      <c r="G39" s="127">
        <v>0</v>
      </c>
      <c r="H39" s="128">
        <v>0</v>
      </c>
      <c r="I39" s="129">
        <f t="shared" si="0"/>
        <v>46000</v>
      </c>
      <c r="J39" s="125"/>
      <c r="K39" s="131">
        <v>46000</v>
      </c>
      <c r="L39" s="129">
        <f t="shared" si="1"/>
        <v>46000</v>
      </c>
      <c r="M39" s="125"/>
      <c r="N39" s="132">
        <v>46000</v>
      </c>
      <c r="O39" s="129">
        <f t="shared" si="2"/>
        <v>46000</v>
      </c>
      <c r="P39" s="125"/>
      <c r="Q39" s="171" t="s">
        <v>551</v>
      </c>
    </row>
    <row r="40" spans="1:17" outlineLevel="1" x14ac:dyDescent="0.3">
      <c r="A40" s="123"/>
      <c r="B40" s="170">
        <v>83</v>
      </c>
      <c r="C40" s="170">
        <v>15</v>
      </c>
      <c r="D40" s="181" t="s">
        <v>35</v>
      </c>
      <c r="E40" s="125"/>
      <c r="F40" s="126">
        <v>10000</v>
      </c>
      <c r="G40" s="127">
        <v>0</v>
      </c>
      <c r="H40" s="128">
        <v>0</v>
      </c>
      <c r="I40" s="129">
        <f t="shared" si="0"/>
        <v>10000</v>
      </c>
      <c r="J40" s="125"/>
      <c r="K40" s="131">
        <v>10000</v>
      </c>
      <c r="L40" s="129">
        <f t="shared" si="1"/>
        <v>10000</v>
      </c>
      <c r="M40" s="125"/>
      <c r="N40" s="132">
        <v>10000</v>
      </c>
      <c r="O40" s="129">
        <f t="shared" si="2"/>
        <v>10000</v>
      </c>
      <c r="P40" s="125"/>
      <c r="Q40" s="171" t="s">
        <v>551</v>
      </c>
    </row>
    <row r="41" spans="1:17" outlineLevel="1" x14ac:dyDescent="0.3">
      <c r="A41" s="123"/>
      <c r="B41" s="170">
        <v>83</v>
      </c>
      <c r="C41" s="170">
        <v>16</v>
      </c>
      <c r="D41" s="181" t="s">
        <v>36</v>
      </c>
      <c r="E41" s="125"/>
      <c r="F41" s="126">
        <v>3000</v>
      </c>
      <c r="G41" s="127">
        <v>0</v>
      </c>
      <c r="H41" s="128">
        <v>0</v>
      </c>
      <c r="I41" s="129">
        <f t="shared" si="0"/>
        <v>3000</v>
      </c>
      <c r="J41" s="125"/>
      <c r="K41" s="131">
        <v>3000</v>
      </c>
      <c r="L41" s="129">
        <f t="shared" si="1"/>
        <v>3000</v>
      </c>
      <c r="M41" s="125"/>
      <c r="N41" s="132">
        <v>3000</v>
      </c>
      <c r="O41" s="129">
        <f t="shared" si="2"/>
        <v>3000</v>
      </c>
      <c r="P41" s="125"/>
      <c r="Q41" s="172" t="s">
        <v>552</v>
      </c>
    </row>
    <row r="42" spans="1:17" outlineLevel="1" x14ac:dyDescent="0.3">
      <c r="A42" s="123"/>
      <c r="B42" s="170">
        <v>83</v>
      </c>
      <c r="C42" s="170">
        <v>17</v>
      </c>
      <c r="D42" s="181" t="s">
        <v>37</v>
      </c>
      <c r="E42" s="125"/>
      <c r="F42" s="126">
        <v>3000</v>
      </c>
      <c r="G42" s="127">
        <v>0</v>
      </c>
      <c r="H42" s="128">
        <v>0</v>
      </c>
      <c r="I42" s="129">
        <f t="shared" si="0"/>
        <v>3000</v>
      </c>
      <c r="J42" s="125"/>
      <c r="K42" s="131">
        <v>3000</v>
      </c>
      <c r="L42" s="129">
        <f t="shared" si="1"/>
        <v>3000</v>
      </c>
      <c r="M42" s="125"/>
      <c r="N42" s="132">
        <v>3000</v>
      </c>
      <c r="O42" s="129">
        <f t="shared" si="2"/>
        <v>3000</v>
      </c>
      <c r="P42" s="125"/>
      <c r="Q42" s="172" t="s">
        <v>552</v>
      </c>
    </row>
    <row r="43" spans="1:17" outlineLevel="1" x14ac:dyDescent="0.3">
      <c r="A43" s="123"/>
      <c r="B43" s="170">
        <v>83</v>
      </c>
      <c r="C43" s="170">
        <v>20</v>
      </c>
      <c r="D43" s="181" t="s">
        <v>38</v>
      </c>
      <c r="E43" s="125"/>
      <c r="F43" s="126">
        <v>1000</v>
      </c>
      <c r="G43" s="127">
        <v>0</v>
      </c>
      <c r="H43" s="128">
        <v>0</v>
      </c>
      <c r="I43" s="129">
        <f t="shared" si="0"/>
        <v>1000</v>
      </c>
      <c r="J43" s="125"/>
      <c r="K43" s="131">
        <v>1000</v>
      </c>
      <c r="L43" s="129">
        <f t="shared" si="1"/>
        <v>1000</v>
      </c>
      <c r="M43" s="125"/>
      <c r="N43" s="132">
        <v>1000</v>
      </c>
      <c r="O43" s="129">
        <f t="shared" si="2"/>
        <v>1000</v>
      </c>
      <c r="P43" s="125"/>
      <c r="Q43" s="174" t="s">
        <v>554</v>
      </c>
    </row>
    <row r="44" spans="1:17" outlineLevel="1" x14ac:dyDescent="0.3">
      <c r="A44" s="123"/>
      <c r="B44" s="170">
        <v>83</v>
      </c>
      <c r="C44" s="170">
        <v>21</v>
      </c>
      <c r="D44" s="181" t="s">
        <v>39</v>
      </c>
      <c r="E44" s="125"/>
      <c r="F44" s="126">
        <v>27000</v>
      </c>
      <c r="G44" s="127">
        <v>0</v>
      </c>
      <c r="H44" s="128">
        <v>0</v>
      </c>
      <c r="I44" s="129">
        <f t="shared" si="0"/>
        <v>27000</v>
      </c>
      <c r="J44" s="125"/>
      <c r="K44" s="131">
        <v>27000</v>
      </c>
      <c r="L44" s="129">
        <f t="shared" si="1"/>
        <v>27000</v>
      </c>
      <c r="M44" s="125"/>
      <c r="N44" s="132">
        <v>27000</v>
      </c>
      <c r="O44" s="129">
        <f t="shared" si="2"/>
        <v>27000</v>
      </c>
      <c r="P44" s="125"/>
      <c r="Q44" s="174" t="s">
        <v>554</v>
      </c>
    </row>
    <row r="45" spans="1:17" outlineLevel="1" x14ac:dyDescent="0.3">
      <c r="A45" s="123"/>
      <c r="B45" s="170">
        <v>83</v>
      </c>
      <c r="C45" s="170">
        <v>22</v>
      </c>
      <c r="D45" s="181" t="s">
        <v>40</v>
      </c>
      <c r="E45" s="125"/>
      <c r="F45" s="126">
        <v>4000</v>
      </c>
      <c r="G45" s="127">
        <v>0</v>
      </c>
      <c r="H45" s="128">
        <v>0</v>
      </c>
      <c r="I45" s="129">
        <f t="shared" si="0"/>
        <v>4000</v>
      </c>
      <c r="J45" s="125"/>
      <c r="K45" s="131">
        <v>4000</v>
      </c>
      <c r="L45" s="129">
        <f t="shared" si="1"/>
        <v>4000</v>
      </c>
      <c r="M45" s="125"/>
      <c r="N45" s="132">
        <v>4000</v>
      </c>
      <c r="O45" s="129">
        <f t="shared" si="2"/>
        <v>4000</v>
      </c>
      <c r="P45" s="125"/>
      <c r="Q45" s="174" t="s">
        <v>554</v>
      </c>
    </row>
    <row r="46" spans="1:17" outlineLevel="1" x14ac:dyDescent="0.3">
      <c r="A46" s="123"/>
      <c r="B46" s="170">
        <v>83</v>
      </c>
      <c r="C46" s="170">
        <v>23</v>
      </c>
      <c r="D46" s="181" t="s">
        <v>41</v>
      </c>
      <c r="E46" s="125"/>
      <c r="F46" s="126">
        <v>3000</v>
      </c>
      <c r="G46" s="127">
        <v>0</v>
      </c>
      <c r="H46" s="128">
        <v>0</v>
      </c>
      <c r="I46" s="129">
        <f t="shared" si="0"/>
        <v>3000</v>
      </c>
      <c r="J46" s="125"/>
      <c r="K46" s="131">
        <v>3000</v>
      </c>
      <c r="L46" s="129">
        <f t="shared" si="1"/>
        <v>3000</v>
      </c>
      <c r="M46" s="125"/>
      <c r="N46" s="132">
        <v>3000</v>
      </c>
      <c r="O46" s="129">
        <f t="shared" si="2"/>
        <v>3000</v>
      </c>
      <c r="P46" s="125"/>
      <c r="Q46" s="133" t="s">
        <v>550</v>
      </c>
    </row>
    <row r="47" spans="1:17" outlineLevel="1" x14ac:dyDescent="0.3">
      <c r="A47" s="123"/>
      <c r="B47" s="170">
        <v>83</v>
      </c>
      <c r="C47" s="170">
        <v>24</v>
      </c>
      <c r="D47" s="181" t="s">
        <v>42</v>
      </c>
      <c r="E47" s="125"/>
      <c r="F47" s="126">
        <v>4000</v>
      </c>
      <c r="G47" s="127">
        <v>0</v>
      </c>
      <c r="H47" s="128">
        <v>0</v>
      </c>
      <c r="I47" s="129">
        <f t="shared" si="0"/>
        <v>4000</v>
      </c>
      <c r="J47" s="125"/>
      <c r="K47" s="131">
        <v>4000</v>
      </c>
      <c r="L47" s="129">
        <f t="shared" si="1"/>
        <v>4000</v>
      </c>
      <c r="M47" s="125"/>
      <c r="N47" s="132">
        <v>4000</v>
      </c>
      <c r="O47" s="129">
        <f t="shared" si="2"/>
        <v>4000</v>
      </c>
      <c r="P47" s="125"/>
      <c r="Q47" s="173" t="s">
        <v>553</v>
      </c>
    </row>
    <row r="48" spans="1:17" outlineLevel="1" x14ac:dyDescent="0.3">
      <c r="A48" s="123"/>
      <c r="B48" s="170">
        <v>83</v>
      </c>
      <c r="C48" s="170">
        <v>25</v>
      </c>
      <c r="D48" s="181" t="s">
        <v>43</v>
      </c>
      <c r="E48" s="125"/>
      <c r="F48" s="126">
        <v>600</v>
      </c>
      <c r="G48" s="127">
        <v>0</v>
      </c>
      <c r="H48" s="128">
        <v>0</v>
      </c>
      <c r="I48" s="129">
        <f t="shared" si="0"/>
        <v>600</v>
      </c>
      <c r="J48" s="125"/>
      <c r="K48" s="131">
        <v>600</v>
      </c>
      <c r="L48" s="129">
        <f t="shared" si="1"/>
        <v>600</v>
      </c>
      <c r="M48" s="125"/>
      <c r="N48" s="132">
        <v>600</v>
      </c>
      <c r="O48" s="129">
        <f t="shared" si="2"/>
        <v>600</v>
      </c>
      <c r="P48" s="125"/>
      <c r="Q48" s="171" t="s">
        <v>551</v>
      </c>
    </row>
    <row r="49" spans="1:17" outlineLevel="1" x14ac:dyDescent="0.3">
      <c r="A49" s="123"/>
      <c r="B49" s="170">
        <v>83</v>
      </c>
      <c r="C49" s="170">
        <v>26</v>
      </c>
      <c r="D49" s="181" t="s">
        <v>44</v>
      </c>
      <c r="E49" s="125"/>
      <c r="F49" s="126">
        <v>600</v>
      </c>
      <c r="G49" s="127">
        <v>0</v>
      </c>
      <c r="H49" s="128">
        <v>0</v>
      </c>
      <c r="I49" s="129">
        <f t="shared" si="0"/>
        <v>600</v>
      </c>
      <c r="J49" s="125"/>
      <c r="K49" s="131">
        <v>600</v>
      </c>
      <c r="L49" s="129">
        <f t="shared" si="1"/>
        <v>600</v>
      </c>
      <c r="M49" s="125"/>
      <c r="N49" s="132">
        <v>600</v>
      </c>
      <c r="O49" s="129">
        <f t="shared" si="2"/>
        <v>600</v>
      </c>
      <c r="P49" s="125"/>
      <c r="Q49" s="174" t="s">
        <v>554</v>
      </c>
    </row>
    <row r="50" spans="1:17" outlineLevel="1" x14ac:dyDescent="0.3">
      <c r="A50" s="123"/>
      <c r="B50" s="170">
        <v>83</v>
      </c>
      <c r="C50" s="170">
        <v>27</v>
      </c>
      <c r="D50" s="181" t="s">
        <v>45</v>
      </c>
      <c r="E50" s="125"/>
      <c r="F50" s="126">
        <v>600</v>
      </c>
      <c r="G50" s="127">
        <v>0</v>
      </c>
      <c r="H50" s="128">
        <v>0</v>
      </c>
      <c r="I50" s="129">
        <f t="shared" si="0"/>
        <v>600</v>
      </c>
      <c r="J50" s="125"/>
      <c r="K50" s="131">
        <v>600</v>
      </c>
      <c r="L50" s="129">
        <f t="shared" si="1"/>
        <v>600</v>
      </c>
      <c r="M50" s="125"/>
      <c r="N50" s="132">
        <v>600</v>
      </c>
      <c r="O50" s="129">
        <f t="shared" si="2"/>
        <v>600</v>
      </c>
      <c r="P50" s="125"/>
      <c r="Q50" s="172" t="s">
        <v>552</v>
      </c>
    </row>
    <row r="51" spans="1:17" outlineLevel="1" x14ac:dyDescent="0.3">
      <c r="A51" s="123"/>
      <c r="B51" s="170">
        <v>83</v>
      </c>
      <c r="C51" s="170">
        <v>28</v>
      </c>
      <c r="D51" s="181" t="s">
        <v>46</v>
      </c>
      <c r="E51" s="125"/>
      <c r="F51" s="126">
        <v>600</v>
      </c>
      <c r="G51" s="127">
        <v>0</v>
      </c>
      <c r="H51" s="128">
        <v>0</v>
      </c>
      <c r="I51" s="129">
        <f t="shared" si="0"/>
        <v>600</v>
      </c>
      <c r="J51" s="125"/>
      <c r="K51" s="131">
        <v>600</v>
      </c>
      <c r="L51" s="129">
        <f t="shared" si="1"/>
        <v>600</v>
      </c>
      <c r="M51" s="125"/>
      <c r="N51" s="132">
        <v>600</v>
      </c>
      <c r="O51" s="129">
        <f t="shared" si="2"/>
        <v>600</v>
      </c>
      <c r="P51" s="125"/>
      <c r="Q51" s="173" t="s">
        <v>553</v>
      </c>
    </row>
    <row r="52" spans="1:17" outlineLevel="1" x14ac:dyDescent="0.3">
      <c r="A52" s="123"/>
      <c r="B52" s="170">
        <v>83</v>
      </c>
      <c r="C52" s="170">
        <v>29</v>
      </c>
      <c r="D52" s="181" t="s">
        <v>47</v>
      </c>
      <c r="E52" s="125"/>
      <c r="F52" s="126">
        <v>2000</v>
      </c>
      <c r="G52" s="127">
        <v>0</v>
      </c>
      <c r="H52" s="128">
        <v>0</v>
      </c>
      <c r="I52" s="129">
        <f t="shared" si="0"/>
        <v>2000</v>
      </c>
      <c r="J52" s="125"/>
      <c r="K52" s="131">
        <v>2000</v>
      </c>
      <c r="L52" s="129">
        <f t="shared" si="1"/>
        <v>2000</v>
      </c>
      <c r="M52" s="125"/>
      <c r="N52" s="132">
        <v>2000</v>
      </c>
      <c r="O52" s="129">
        <f t="shared" si="2"/>
        <v>2000</v>
      </c>
      <c r="P52" s="125"/>
      <c r="Q52" s="173" t="s">
        <v>553</v>
      </c>
    </row>
    <row r="53" spans="1:17" outlineLevel="1" x14ac:dyDescent="0.3">
      <c r="A53" s="135"/>
      <c r="B53" s="170">
        <v>83</v>
      </c>
      <c r="C53" s="170">
        <v>30</v>
      </c>
      <c r="D53" s="181" t="s">
        <v>470</v>
      </c>
      <c r="E53" s="137"/>
      <c r="F53" s="138">
        <v>45000</v>
      </c>
      <c r="G53" s="127">
        <v>0</v>
      </c>
      <c r="H53" s="128">
        <v>0</v>
      </c>
      <c r="I53" s="129">
        <f t="shared" si="0"/>
        <v>45000</v>
      </c>
      <c r="J53" s="125"/>
      <c r="K53" s="131">
        <v>45000</v>
      </c>
      <c r="L53" s="129">
        <f t="shared" si="1"/>
        <v>45000</v>
      </c>
      <c r="M53" s="125"/>
      <c r="N53" s="132">
        <v>45000</v>
      </c>
      <c r="O53" s="129">
        <f t="shared" si="2"/>
        <v>45000</v>
      </c>
      <c r="P53" s="125"/>
      <c r="Q53" s="173" t="s">
        <v>553</v>
      </c>
    </row>
    <row r="54" spans="1:17" outlineLevel="1" x14ac:dyDescent="0.3">
      <c r="A54" s="123"/>
      <c r="B54" s="170">
        <v>84</v>
      </c>
      <c r="C54" s="170">
        <v>0</v>
      </c>
      <c r="D54" s="181" t="s">
        <v>48</v>
      </c>
      <c r="E54" s="125"/>
      <c r="F54" s="126">
        <v>1000</v>
      </c>
      <c r="G54" s="127">
        <v>0</v>
      </c>
      <c r="H54" s="128">
        <v>0</v>
      </c>
      <c r="I54" s="129">
        <f t="shared" si="0"/>
        <v>1000</v>
      </c>
      <c r="J54" s="125"/>
      <c r="K54" s="131">
        <v>1000</v>
      </c>
      <c r="L54" s="129">
        <f t="shared" si="1"/>
        <v>1000</v>
      </c>
      <c r="M54" s="125"/>
      <c r="N54" s="132">
        <v>1000</v>
      </c>
      <c r="O54" s="129">
        <f t="shared" si="2"/>
        <v>1000</v>
      </c>
      <c r="P54" s="125"/>
      <c r="Q54" s="172" t="s">
        <v>552</v>
      </c>
    </row>
    <row r="55" spans="1:17" outlineLevel="1" x14ac:dyDescent="0.3">
      <c r="A55" s="123"/>
      <c r="B55" s="170">
        <v>84</v>
      </c>
      <c r="C55" s="170">
        <v>1</v>
      </c>
      <c r="D55" s="181" t="s">
        <v>49</v>
      </c>
      <c r="E55" s="125"/>
      <c r="F55" s="126">
        <v>200</v>
      </c>
      <c r="G55" s="127">
        <v>0</v>
      </c>
      <c r="H55" s="128">
        <v>0</v>
      </c>
      <c r="I55" s="129">
        <f t="shared" si="0"/>
        <v>200</v>
      </c>
      <c r="J55" s="125"/>
      <c r="K55" s="131">
        <v>200</v>
      </c>
      <c r="L55" s="129">
        <f t="shared" si="1"/>
        <v>200</v>
      </c>
      <c r="M55" s="125"/>
      <c r="N55" s="132">
        <v>200</v>
      </c>
      <c r="O55" s="129">
        <f t="shared" si="2"/>
        <v>200</v>
      </c>
      <c r="P55" s="125"/>
      <c r="Q55" s="172" t="s">
        <v>552</v>
      </c>
    </row>
    <row r="56" spans="1:17" outlineLevel="1" x14ac:dyDescent="0.3">
      <c r="A56" s="123"/>
      <c r="B56" s="170">
        <v>84</v>
      </c>
      <c r="C56" s="170">
        <v>2</v>
      </c>
      <c r="D56" s="181" t="s">
        <v>50</v>
      </c>
      <c r="E56" s="125"/>
      <c r="F56" s="126">
        <v>150</v>
      </c>
      <c r="G56" s="127">
        <v>0</v>
      </c>
      <c r="H56" s="128">
        <v>0</v>
      </c>
      <c r="I56" s="129">
        <f t="shared" si="0"/>
        <v>150</v>
      </c>
      <c r="J56" s="125"/>
      <c r="K56" s="131">
        <v>150</v>
      </c>
      <c r="L56" s="129">
        <f t="shared" si="1"/>
        <v>150</v>
      </c>
      <c r="M56" s="125"/>
      <c r="N56" s="132">
        <v>150</v>
      </c>
      <c r="O56" s="129">
        <f t="shared" si="2"/>
        <v>150</v>
      </c>
      <c r="P56" s="125"/>
      <c r="Q56" s="172" t="s">
        <v>552</v>
      </c>
    </row>
    <row r="57" spans="1:17" outlineLevel="1" x14ac:dyDescent="0.3">
      <c r="A57" s="123"/>
      <c r="B57" s="170">
        <v>84</v>
      </c>
      <c r="C57" s="170">
        <v>3</v>
      </c>
      <c r="D57" s="181" t="s">
        <v>51</v>
      </c>
      <c r="E57" s="125"/>
      <c r="F57" s="126">
        <v>250</v>
      </c>
      <c r="G57" s="127">
        <v>0</v>
      </c>
      <c r="H57" s="128">
        <v>0</v>
      </c>
      <c r="I57" s="129">
        <f t="shared" si="0"/>
        <v>250</v>
      </c>
      <c r="J57" s="125"/>
      <c r="K57" s="131">
        <v>250</v>
      </c>
      <c r="L57" s="129">
        <f t="shared" si="1"/>
        <v>250</v>
      </c>
      <c r="M57" s="125"/>
      <c r="N57" s="132">
        <v>250</v>
      </c>
      <c r="O57" s="129">
        <f t="shared" si="2"/>
        <v>250</v>
      </c>
      <c r="P57" s="125"/>
      <c r="Q57" s="172" t="s">
        <v>552</v>
      </c>
    </row>
    <row r="58" spans="1:17" outlineLevel="1" x14ac:dyDescent="0.3">
      <c r="A58" s="123"/>
      <c r="B58" s="170">
        <v>84</v>
      </c>
      <c r="C58" s="170">
        <v>4</v>
      </c>
      <c r="D58" s="181" t="s">
        <v>52</v>
      </c>
      <c r="E58" s="125"/>
      <c r="F58" s="126">
        <v>150</v>
      </c>
      <c r="G58" s="127">
        <v>0</v>
      </c>
      <c r="H58" s="128">
        <v>0</v>
      </c>
      <c r="I58" s="129">
        <f t="shared" si="0"/>
        <v>150</v>
      </c>
      <c r="J58" s="125"/>
      <c r="K58" s="131">
        <v>150</v>
      </c>
      <c r="L58" s="129">
        <f t="shared" si="1"/>
        <v>150</v>
      </c>
      <c r="M58" s="125"/>
      <c r="N58" s="132">
        <v>150</v>
      </c>
      <c r="O58" s="129">
        <f t="shared" si="2"/>
        <v>150</v>
      </c>
      <c r="P58" s="125"/>
      <c r="Q58" s="172" t="s">
        <v>552</v>
      </c>
    </row>
    <row r="59" spans="1:17" outlineLevel="1" x14ac:dyDescent="0.3">
      <c r="A59" s="123"/>
      <c r="B59" s="170">
        <v>85</v>
      </c>
      <c r="C59" s="170">
        <v>0</v>
      </c>
      <c r="D59" s="181" t="s">
        <v>53</v>
      </c>
      <c r="E59" s="125"/>
      <c r="F59" s="126">
        <v>500</v>
      </c>
      <c r="G59" s="127">
        <v>0</v>
      </c>
      <c r="H59" s="128">
        <v>0</v>
      </c>
      <c r="I59" s="129">
        <f t="shared" si="0"/>
        <v>500</v>
      </c>
      <c r="J59" s="125"/>
      <c r="K59" s="131">
        <v>500</v>
      </c>
      <c r="L59" s="129">
        <f t="shared" si="1"/>
        <v>500</v>
      </c>
      <c r="M59" s="125"/>
      <c r="N59" s="132">
        <v>500</v>
      </c>
      <c r="O59" s="129">
        <f t="shared" si="2"/>
        <v>500</v>
      </c>
      <c r="P59" s="125"/>
      <c r="Q59" s="172" t="s">
        <v>552</v>
      </c>
    </row>
    <row r="60" spans="1:17" outlineLevel="1" x14ac:dyDescent="0.3">
      <c r="A60" s="123"/>
      <c r="B60" s="170">
        <v>85</v>
      </c>
      <c r="C60" s="170">
        <v>1</v>
      </c>
      <c r="D60" s="181" t="s">
        <v>54</v>
      </c>
      <c r="E60" s="125"/>
      <c r="F60" s="126">
        <v>500</v>
      </c>
      <c r="G60" s="127">
        <v>0</v>
      </c>
      <c r="H60" s="128">
        <v>0</v>
      </c>
      <c r="I60" s="129">
        <f t="shared" si="0"/>
        <v>500</v>
      </c>
      <c r="J60" s="125"/>
      <c r="K60" s="131">
        <v>500</v>
      </c>
      <c r="L60" s="129">
        <f t="shared" si="1"/>
        <v>500</v>
      </c>
      <c r="M60" s="125"/>
      <c r="N60" s="132">
        <v>500</v>
      </c>
      <c r="O60" s="129">
        <f t="shared" si="2"/>
        <v>500</v>
      </c>
      <c r="P60" s="125"/>
      <c r="Q60" s="172" t="s">
        <v>552</v>
      </c>
    </row>
    <row r="61" spans="1:17" ht="15.75" customHeight="1" outlineLevel="1" x14ac:dyDescent="0.3">
      <c r="A61" s="123"/>
      <c r="B61" s="170">
        <v>85</v>
      </c>
      <c r="C61" s="170">
        <v>2</v>
      </c>
      <c r="D61" s="181" t="s">
        <v>55</v>
      </c>
      <c r="E61" s="125"/>
      <c r="F61" s="126">
        <v>1500</v>
      </c>
      <c r="G61" s="127">
        <v>0</v>
      </c>
      <c r="H61" s="128">
        <v>0</v>
      </c>
      <c r="I61" s="129">
        <f t="shared" si="0"/>
        <v>1500</v>
      </c>
      <c r="J61" s="125"/>
      <c r="K61" s="131">
        <v>1500</v>
      </c>
      <c r="L61" s="129">
        <f t="shared" si="1"/>
        <v>1500</v>
      </c>
      <c r="M61" s="125"/>
      <c r="N61" s="132">
        <v>1500</v>
      </c>
      <c r="O61" s="129">
        <f t="shared" si="2"/>
        <v>1500</v>
      </c>
      <c r="P61" s="125"/>
      <c r="Q61" s="172" t="s">
        <v>552</v>
      </c>
    </row>
    <row r="62" spans="1:17" outlineLevel="1" x14ac:dyDescent="0.3">
      <c r="A62" s="123"/>
      <c r="B62" s="170">
        <v>86</v>
      </c>
      <c r="C62" s="170">
        <v>0</v>
      </c>
      <c r="D62" s="181" t="s">
        <v>463</v>
      </c>
      <c r="E62" s="125"/>
      <c r="F62" s="126">
        <v>10000</v>
      </c>
      <c r="G62" s="127">
        <v>0</v>
      </c>
      <c r="H62" s="128">
        <v>0</v>
      </c>
      <c r="I62" s="129">
        <f t="shared" si="0"/>
        <v>10000</v>
      </c>
      <c r="J62" s="125"/>
      <c r="K62" s="131">
        <v>10000</v>
      </c>
      <c r="L62" s="129">
        <f t="shared" si="1"/>
        <v>10000</v>
      </c>
      <c r="M62" s="125"/>
      <c r="N62" s="132">
        <v>10000</v>
      </c>
      <c r="O62" s="129">
        <f t="shared" si="2"/>
        <v>10000</v>
      </c>
      <c r="P62" s="125"/>
      <c r="Q62" s="133" t="s">
        <v>550</v>
      </c>
    </row>
    <row r="63" spans="1:17" outlineLevel="1" x14ac:dyDescent="0.3">
      <c r="A63" s="123"/>
      <c r="B63" s="170">
        <v>87</v>
      </c>
      <c r="C63" s="170">
        <v>0</v>
      </c>
      <c r="D63" s="181" t="s">
        <v>56</v>
      </c>
      <c r="E63" s="125"/>
      <c r="F63" s="126">
        <v>700</v>
      </c>
      <c r="G63" s="127">
        <v>0</v>
      </c>
      <c r="H63" s="128">
        <v>0</v>
      </c>
      <c r="I63" s="129">
        <f t="shared" si="0"/>
        <v>700</v>
      </c>
      <c r="J63" s="125"/>
      <c r="K63" s="131">
        <v>700</v>
      </c>
      <c r="L63" s="129">
        <f t="shared" si="1"/>
        <v>700</v>
      </c>
      <c r="M63" s="125"/>
      <c r="N63" s="132">
        <v>700</v>
      </c>
      <c r="O63" s="129">
        <f t="shared" si="2"/>
        <v>700</v>
      </c>
      <c r="P63" s="125"/>
      <c r="Q63" s="133" t="s">
        <v>550</v>
      </c>
    </row>
    <row r="64" spans="1:17" outlineLevel="1" x14ac:dyDescent="0.3">
      <c r="A64" s="123"/>
      <c r="B64" s="170">
        <v>87</v>
      </c>
      <c r="C64" s="170">
        <v>1</v>
      </c>
      <c r="D64" s="181" t="s">
        <v>57</v>
      </c>
      <c r="E64" s="125"/>
      <c r="F64" s="126">
        <v>700</v>
      </c>
      <c r="G64" s="127">
        <v>0</v>
      </c>
      <c r="H64" s="128">
        <v>0</v>
      </c>
      <c r="I64" s="129">
        <f t="shared" si="0"/>
        <v>700</v>
      </c>
      <c r="J64" s="125"/>
      <c r="K64" s="131">
        <v>700</v>
      </c>
      <c r="L64" s="129">
        <f t="shared" si="1"/>
        <v>700</v>
      </c>
      <c r="M64" s="125"/>
      <c r="N64" s="132">
        <v>700</v>
      </c>
      <c r="O64" s="129">
        <f t="shared" si="2"/>
        <v>700</v>
      </c>
      <c r="P64" s="125"/>
      <c r="Q64" s="171" t="s">
        <v>551</v>
      </c>
    </row>
    <row r="65" spans="1:17" outlineLevel="1" x14ac:dyDescent="0.3">
      <c r="A65" s="123"/>
      <c r="B65" s="170">
        <v>87</v>
      </c>
      <c r="C65" s="170">
        <v>2</v>
      </c>
      <c r="D65" s="181" t="s">
        <v>58</v>
      </c>
      <c r="E65" s="125"/>
      <c r="F65" s="126">
        <v>700</v>
      </c>
      <c r="G65" s="127">
        <v>0</v>
      </c>
      <c r="H65" s="128">
        <v>0</v>
      </c>
      <c r="I65" s="129">
        <f t="shared" si="0"/>
        <v>700</v>
      </c>
      <c r="J65" s="125"/>
      <c r="K65" s="131">
        <v>700</v>
      </c>
      <c r="L65" s="129">
        <f t="shared" si="1"/>
        <v>700</v>
      </c>
      <c r="M65" s="125"/>
      <c r="N65" s="132">
        <v>700</v>
      </c>
      <c r="O65" s="129">
        <f t="shared" si="2"/>
        <v>700</v>
      </c>
      <c r="P65" s="125"/>
      <c r="Q65" s="172" t="s">
        <v>552</v>
      </c>
    </row>
    <row r="66" spans="1:17" outlineLevel="1" x14ac:dyDescent="0.3">
      <c r="A66" s="123"/>
      <c r="B66" s="170">
        <v>87</v>
      </c>
      <c r="C66" s="170">
        <v>3</v>
      </c>
      <c r="D66" s="181" t="s">
        <v>59</v>
      </c>
      <c r="E66" s="125"/>
      <c r="F66" s="126">
        <v>700</v>
      </c>
      <c r="G66" s="127">
        <v>0</v>
      </c>
      <c r="H66" s="128">
        <v>0</v>
      </c>
      <c r="I66" s="129">
        <f t="shared" si="0"/>
        <v>700</v>
      </c>
      <c r="J66" s="125"/>
      <c r="K66" s="131">
        <v>700</v>
      </c>
      <c r="L66" s="129">
        <f t="shared" si="1"/>
        <v>700</v>
      </c>
      <c r="M66" s="125"/>
      <c r="N66" s="132">
        <v>700</v>
      </c>
      <c r="O66" s="129">
        <f t="shared" si="2"/>
        <v>700</v>
      </c>
      <c r="P66" s="125"/>
      <c r="Q66" s="173" t="s">
        <v>553</v>
      </c>
    </row>
    <row r="67" spans="1:17" outlineLevel="1" x14ac:dyDescent="0.3">
      <c r="A67" s="123"/>
      <c r="B67" s="170">
        <v>87</v>
      </c>
      <c r="C67" s="170">
        <v>4</v>
      </c>
      <c r="D67" s="181" t="s">
        <v>60</v>
      </c>
      <c r="E67" s="125"/>
      <c r="F67" s="126">
        <v>700</v>
      </c>
      <c r="G67" s="127">
        <v>0</v>
      </c>
      <c r="H67" s="128">
        <v>0</v>
      </c>
      <c r="I67" s="129">
        <f t="shared" si="0"/>
        <v>700</v>
      </c>
      <c r="J67" s="125"/>
      <c r="K67" s="131">
        <v>700</v>
      </c>
      <c r="L67" s="129">
        <f t="shared" si="1"/>
        <v>700</v>
      </c>
      <c r="M67" s="125"/>
      <c r="N67" s="132">
        <v>700</v>
      </c>
      <c r="O67" s="129">
        <f t="shared" si="2"/>
        <v>700</v>
      </c>
      <c r="P67" s="125"/>
      <c r="Q67" s="174" t="s">
        <v>554</v>
      </c>
    </row>
    <row r="68" spans="1:17" outlineLevel="1" x14ac:dyDescent="0.3">
      <c r="A68" s="123"/>
      <c r="B68" s="170">
        <v>94</v>
      </c>
      <c r="C68" s="170">
        <v>0</v>
      </c>
      <c r="D68" s="181" t="s">
        <v>61</v>
      </c>
      <c r="E68" s="125"/>
      <c r="F68" s="126">
        <v>500</v>
      </c>
      <c r="G68" s="127">
        <v>0</v>
      </c>
      <c r="H68" s="128">
        <v>0</v>
      </c>
      <c r="I68" s="129">
        <f t="shared" ref="I68:I131" si="3">SUM(F68:H68)</f>
        <v>500</v>
      </c>
      <c r="J68" s="125"/>
      <c r="K68" s="131">
        <v>500</v>
      </c>
      <c r="L68" s="129">
        <f t="shared" ref="L68:L131" si="4">SUM(J68:K68)</f>
        <v>500</v>
      </c>
      <c r="M68" s="125"/>
      <c r="N68" s="132">
        <v>500</v>
      </c>
      <c r="O68" s="129">
        <f t="shared" ref="O68:O131" si="5">SUM(N68:N68)</f>
        <v>500</v>
      </c>
      <c r="P68" s="125"/>
      <c r="Q68" s="133" t="s">
        <v>550</v>
      </c>
    </row>
    <row r="69" spans="1:17" outlineLevel="1" x14ac:dyDescent="0.3">
      <c r="A69" s="123"/>
      <c r="B69" s="170">
        <v>94</v>
      </c>
      <c r="C69" s="170">
        <v>1</v>
      </c>
      <c r="D69" s="181" t="s">
        <v>62</v>
      </c>
      <c r="E69" s="125"/>
      <c r="F69" s="126">
        <v>500</v>
      </c>
      <c r="G69" s="127">
        <v>0</v>
      </c>
      <c r="H69" s="128">
        <v>0</v>
      </c>
      <c r="I69" s="129">
        <f t="shared" si="3"/>
        <v>500</v>
      </c>
      <c r="J69" s="125"/>
      <c r="K69" s="131">
        <v>500</v>
      </c>
      <c r="L69" s="129">
        <f t="shared" si="4"/>
        <v>500</v>
      </c>
      <c r="M69" s="125"/>
      <c r="N69" s="132">
        <v>500</v>
      </c>
      <c r="O69" s="129">
        <f t="shared" si="5"/>
        <v>500</v>
      </c>
      <c r="P69" s="125"/>
      <c r="Q69" s="171" t="s">
        <v>551</v>
      </c>
    </row>
    <row r="70" spans="1:17" outlineLevel="1" x14ac:dyDescent="0.3">
      <c r="A70" s="123"/>
      <c r="B70" s="170">
        <v>94</v>
      </c>
      <c r="C70" s="170">
        <v>2</v>
      </c>
      <c r="D70" s="181" t="s">
        <v>63</v>
      </c>
      <c r="E70" s="125"/>
      <c r="F70" s="126">
        <v>700</v>
      </c>
      <c r="G70" s="127">
        <v>0</v>
      </c>
      <c r="H70" s="128">
        <v>0</v>
      </c>
      <c r="I70" s="129">
        <f t="shared" si="3"/>
        <v>700</v>
      </c>
      <c r="J70" s="125"/>
      <c r="K70" s="131">
        <v>700</v>
      </c>
      <c r="L70" s="129">
        <f t="shared" si="4"/>
        <v>700</v>
      </c>
      <c r="M70" s="125"/>
      <c r="N70" s="132">
        <v>700</v>
      </c>
      <c r="O70" s="129">
        <f t="shared" si="5"/>
        <v>700</v>
      </c>
      <c r="P70" s="125"/>
      <c r="Q70" s="172" t="s">
        <v>552</v>
      </c>
    </row>
    <row r="71" spans="1:17" outlineLevel="1" x14ac:dyDescent="0.3">
      <c r="A71" s="123"/>
      <c r="B71" s="170">
        <v>94</v>
      </c>
      <c r="C71" s="170">
        <v>3</v>
      </c>
      <c r="D71" s="181" t="s">
        <v>64</v>
      </c>
      <c r="E71" s="125"/>
      <c r="F71" s="126">
        <v>500</v>
      </c>
      <c r="G71" s="127">
        <v>0</v>
      </c>
      <c r="H71" s="128">
        <v>0</v>
      </c>
      <c r="I71" s="129">
        <f t="shared" si="3"/>
        <v>500</v>
      </c>
      <c r="J71" s="125"/>
      <c r="K71" s="131">
        <v>500</v>
      </c>
      <c r="L71" s="129">
        <f t="shared" si="4"/>
        <v>500</v>
      </c>
      <c r="M71" s="125"/>
      <c r="N71" s="132">
        <v>500</v>
      </c>
      <c r="O71" s="129">
        <f t="shared" si="5"/>
        <v>500</v>
      </c>
      <c r="P71" s="125"/>
      <c r="Q71" s="173" t="s">
        <v>553</v>
      </c>
    </row>
    <row r="72" spans="1:17" outlineLevel="1" x14ac:dyDescent="0.3">
      <c r="A72" s="123"/>
      <c r="B72" s="170">
        <v>94</v>
      </c>
      <c r="C72" s="170">
        <v>4</v>
      </c>
      <c r="D72" s="181" t="s">
        <v>65</v>
      </c>
      <c r="E72" s="125"/>
      <c r="F72" s="126">
        <v>500</v>
      </c>
      <c r="G72" s="127">
        <v>0</v>
      </c>
      <c r="H72" s="128">
        <v>0</v>
      </c>
      <c r="I72" s="129">
        <f t="shared" si="3"/>
        <v>500</v>
      </c>
      <c r="J72" s="125"/>
      <c r="K72" s="131">
        <v>500</v>
      </c>
      <c r="L72" s="129">
        <f t="shared" si="4"/>
        <v>500</v>
      </c>
      <c r="M72" s="125"/>
      <c r="N72" s="132">
        <v>500</v>
      </c>
      <c r="O72" s="129">
        <f t="shared" si="5"/>
        <v>500</v>
      </c>
      <c r="P72" s="125"/>
      <c r="Q72" s="174" t="s">
        <v>554</v>
      </c>
    </row>
    <row r="73" spans="1:17" outlineLevel="1" x14ac:dyDescent="0.3">
      <c r="A73" s="123"/>
      <c r="B73" s="170">
        <v>98</v>
      </c>
      <c r="C73" s="170">
        <v>0</v>
      </c>
      <c r="D73" s="181" t="s">
        <v>66</v>
      </c>
      <c r="E73" s="125"/>
      <c r="F73" s="126">
        <v>500</v>
      </c>
      <c r="G73" s="127">
        <v>0</v>
      </c>
      <c r="H73" s="128">
        <v>0</v>
      </c>
      <c r="I73" s="129">
        <f t="shared" si="3"/>
        <v>500</v>
      </c>
      <c r="J73" s="125"/>
      <c r="K73" s="131">
        <v>500</v>
      </c>
      <c r="L73" s="129">
        <f t="shared" si="4"/>
        <v>500</v>
      </c>
      <c r="M73" s="125"/>
      <c r="N73" s="132">
        <v>500</v>
      </c>
      <c r="O73" s="129">
        <f t="shared" si="5"/>
        <v>500</v>
      </c>
      <c r="P73" s="125"/>
      <c r="Q73" s="133" t="s">
        <v>550</v>
      </c>
    </row>
    <row r="74" spans="1:17" outlineLevel="1" x14ac:dyDescent="0.3">
      <c r="A74" s="123"/>
      <c r="B74" s="170">
        <v>98</v>
      </c>
      <c r="C74" s="170">
        <v>1</v>
      </c>
      <c r="D74" s="181" t="s">
        <v>67</v>
      </c>
      <c r="E74" s="125"/>
      <c r="F74" s="126">
        <v>500</v>
      </c>
      <c r="G74" s="127">
        <v>0</v>
      </c>
      <c r="H74" s="128">
        <v>0</v>
      </c>
      <c r="I74" s="129">
        <f t="shared" si="3"/>
        <v>500</v>
      </c>
      <c r="J74" s="125"/>
      <c r="K74" s="131">
        <v>500</v>
      </c>
      <c r="L74" s="129">
        <f t="shared" si="4"/>
        <v>500</v>
      </c>
      <c r="M74" s="125"/>
      <c r="N74" s="132">
        <v>500</v>
      </c>
      <c r="O74" s="129">
        <f t="shared" si="5"/>
        <v>500</v>
      </c>
      <c r="P74" s="125"/>
      <c r="Q74" s="171" t="s">
        <v>551</v>
      </c>
    </row>
    <row r="75" spans="1:17" outlineLevel="1" x14ac:dyDescent="0.3">
      <c r="A75" s="123"/>
      <c r="B75" s="170">
        <v>98</v>
      </c>
      <c r="C75" s="170">
        <v>2</v>
      </c>
      <c r="D75" s="181" t="s">
        <v>68</v>
      </c>
      <c r="E75" s="125"/>
      <c r="F75" s="126">
        <v>1000</v>
      </c>
      <c r="G75" s="127">
        <v>0</v>
      </c>
      <c r="H75" s="128">
        <v>0</v>
      </c>
      <c r="I75" s="129">
        <f t="shared" si="3"/>
        <v>1000</v>
      </c>
      <c r="J75" s="125"/>
      <c r="K75" s="131">
        <v>1000</v>
      </c>
      <c r="L75" s="129">
        <f t="shared" si="4"/>
        <v>1000</v>
      </c>
      <c r="M75" s="125"/>
      <c r="N75" s="132">
        <v>1000</v>
      </c>
      <c r="O75" s="129">
        <f t="shared" si="5"/>
        <v>1000</v>
      </c>
      <c r="P75" s="125"/>
      <c r="Q75" s="172" t="s">
        <v>552</v>
      </c>
    </row>
    <row r="76" spans="1:17" outlineLevel="1" x14ac:dyDescent="0.3">
      <c r="A76" s="123"/>
      <c r="B76" s="170">
        <v>98</v>
      </c>
      <c r="C76" s="170">
        <v>3</v>
      </c>
      <c r="D76" s="181" t="s">
        <v>69</v>
      </c>
      <c r="E76" s="125"/>
      <c r="F76" s="126">
        <v>500</v>
      </c>
      <c r="G76" s="127">
        <v>0</v>
      </c>
      <c r="H76" s="128">
        <v>0</v>
      </c>
      <c r="I76" s="129">
        <f t="shared" si="3"/>
        <v>500</v>
      </c>
      <c r="J76" s="125"/>
      <c r="K76" s="131">
        <v>500</v>
      </c>
      <c r="L76" s="129">
        <f t="shared" si="4"/>
        <v>500</v>
      </c>
      <c r="M76" s="125"/>
      <c r="N76" s="132">
        <v>500</v>
      </c>
      <c r="O76" s="129">
        <f t="shared" si="5"/>
        <v>500</v>
      </c>
      <c r="P76" s="125"/>
      <c r="Q76" s="173" t="s">
        <v>553</v>
      </c>
    </row>
    <row r="77" spans="1:17" outlineLevel="1" x14ac:dyDescent="0.3">
      <c r="A77" s="123"/>
      <c r="B77" s="170">
        <v>98</v>
      </c>
      <c r="C77" s="170">
        <v>4</v>
      </c>
      <c r="D77" s="181" t="s">
        <v>70</v>
      </c>
      <c r="E77" s="125"/>
      <c r="F77" s="126">
        <v>1000</v>
      </c>
      <c r="G77" s="127">
        <v>0</v>
      </c>
      <c r="H77" s="128">
        <v>0</v>
      </c>
      <c r="I77" s="129">
        <f t="shared" si="3"/>
        <v>1000</v>
      </c>
      <c r="J77" s="125"/>
      <c r="K77" s="131">
        <v>1000</v>
      </c>
      <c r="L77" s="129">
        <f t="shared" si="4"/>
        <v>1000</v>
      </c>
      <c r="M77" s="125"/>
      <c r="N77" s="132">
        <v>1000</v>
      </c>
      <c r="O77" s="129">
        <f t="shared" si="5"/>
        <v>1000</v>
      </c>
      <c r="P77" s="125"/>
      <c r="Q77" s="174" t="s">
        <v>554</v>
      </c>
    </row>
    <row r="78" spans="1:17" outlineLevel="1" x14ac:dyDescent="0.3">
      <c r="A78" s="123"/>
      <c r="B78" s="170">
        <v>98</v>
      </c>
      <c r="C78" s="170">
        <v>5</v>
      </c>
      <c r="D78" s="181" t="s">
        <v>71</v>
      </c>
      <c r="E78" s="125"/>
      <c r="F78" s="126">
        <v>1000</v>
      </c>
      <c r="G78" s="127">
        <v>0</v>
      </c>
      <c r="H78" s="128">
        <v>0</v>
      </c>
      <c r="I78" s="129">
        <f t="shared" si="3"/>
        <v>1000</v>
      </c>
      <c r="J78" s="125"/>
      <c r="K78" s="131">
        <v>1000</v>
      </c>
      <c r="L78" s="129">
        <f t="shared" si="4"/>
        <v>1000</v>
      </c>
      <c r="M78" s="125"/>
      <c r="N78" s="132">
        <v>1000</v>
      </c>
      <c r="O78" s="129">
        <f t="shared" si="5"/>
        <v>1000</v>
      </c>
      <c r="P78" s="125"/>
      <c r="Q78" s="172" t="s">
        <v>552</v>
      </c>
    </row>
    <row r="79" spans="1:17" outlineLevel="1" x14ac:dyDescent="0.3">
      <c r="A79" s="123"/>
      <c r="B79" s="170">
        <v>108</v>
      </c>
      <c r="C79" s="170">
        <v>2</v>
      </c>
      <c r="D79" s="181" t="s">
        <v>72</v>
      </c>
      <c r="E79" s="125"/>
      <c r="F79" s="126">
        <v>15000</v>
      </c>
      <c r="G79" s="127">
        <v>0</v>
      </c>
      <c r="H79" s="128">
        <v>0</v>
      </c>
      <c r="I79" s="129">
        <f t="shared" si="3"/>
        <v>15000</v>
      </c>
      <c r="J79" s="125"/>
      <c r="K79" s="131">
        <v>15000</v>
      </c>
      <c r="L79" s="129">
        <f t="shared" si="4"/>
        <v>15000</v>
      </c>
      <c r="M79" s="125"/>
      <c r="N79" s="132">
        <v>15000</v>
      </c>
      <c r="O79" s="129">
        <f t="shared" si="5"/>
        <v>15000</v>
      </c>
      <c r="P79" s="125"/>
      <c r="Q79" s="171" t="s">
        <v>551</v>
      </c>
    </row>
    <row r="80" spans="1:17" outlineLevel="1" x14ac:dyDescent="0.3">
      <c r="A80" s="123"/>
      <c r="B80" s="170">
        <v>108</v>
      </c>
      <c r="C80" s="170">
        <v>3</v>
      </c>
      <c r="D80" s="181" t="s">
        <v>73</v>
      </c>
      <c r="E80" s="125"/>
      <c r="F80" s="126">
        <v>5000</v>
      </c>
      <c r="G80" s="127">
        <v>0</v>
      </c>
      <c r="H80" s="128">
        <v>0</v>
      </c>
      <c r="I80" s="129">
        <f t="shared" si="3"/>
        <v>5000</v>
      </c>
      <c r="J80" s="125"/>
      <c r="K80" s="131">
        <v>5000</v>
      </c>
      <c r="L80" s="129">
        <f t="shared" si="4"/>
        <v>5000</v>
      </c>
      <c r="M80" s="125"/>
      <c r="N80" s="132">
        <v>5000</v>
      </c>
      <c r="O80" s="129">
        <f t="shared" si="5"/>
        <v>5000</v>
      </c>
      <c r="P80" s="125"/>
      <c r="Q80" s="171" t="s">
        <v>551</v>
      </c>
    </row>
    <row r="81" spans="1:17" outlineLevel="1" x14ac:dyDescent="0.3">
      <c r="A81" s="123"/>
      <c r="B81" s="170">
        <v>108</v>
      </c>
      <c r="C81" s="170">
        <v>4</v>
      </c>
      <c r="D81" s="181" t="s">
        <v>74</v>
      </c>
      <c r="E81" s="125"/>
      <c r="F81" s="126">
        <v>15000</v>
      </c>
      <c r="G81" s="127">
        <v>0</v>
      </c>
      <c r="H81" s="128">
        <v>0</v>
      </c>
      <c r="I81" s="129">
        <f t="shared" si="3"/>
        <v>15000</v>
      </c>
      <c r="J81" s="125"/>
      <c r="K81" s="131">
        <v>15000</v>
      </c>
      <c r="L81" s="129">
        <f t="shared" si="4"/>
        <v>15000</v>
      </c>
      <c r="M81" s="125"/>
      <c r="N81" s="132">
        <v>15000</v>
      </c>
      <c r="O81" s="129">
        <f t="shared" si="5"/>
        <v>15000</v>
      </c>
      <c r="P81" s="125"/>
      <c r="Q81" s="171" t="s">
        <v>551</v>
      </c>
    </row>
    <row r="82" spans="1:17" outlineLevel="1" x14ac:dyDescent="0.3">
      <c r="A82" s="123"/>
      <c r="B82" s="170">
        <v>108</v>
      </c>
      <c r="C82" s="170">
        <v>5</v>
      </c>
      <c r="D82" s="181" t="s">
        <v>75</v>
      </c>
      <c r="E82" s="125"/>
      <c r="F82" s="126">
        <v>5000</v>
      </c>
      <c r="G82" s="127">
        <v>0</v>
      </c>
      <c r="H82" s="128">
        <v>0</v>
      </c>
      <c r="I82" s="129">
        <f t="shared" si="3"/>
        <v>5000</v>
      </c>
      <c r="J82" s="125"/>
      <c r="K82" s="131">
        <v>5000</v>
      </c>
      <c r="L82" s="129">
        <f t="shared" si="4"/>
        <v>5000</v>
      </c>
      <c r="M82" s="125"/>
      <c r="N82" s="132">
        <v>5000</v>
      </c>
      <c r="O82" s="129">
        <f t="shared" si="5"/>
        <v>5000</v>
      </c>
      <c r="P82" s="125"/>
      <c r="Q82" s="171" t="s">
        <v>551</v>
      </c>
    </row>
    <row r="83" spans="1:17" outlineLevel="1" x14ac:dyDescent="0.3">
      <c r="A83" s="123"/>
      <c r="B83" s="170">
        <v>108</v>
      </c>
      <c r="C83" s="170">
        <v>6</v>
      </c>
      <c r="D83" s="181" t="s">
        <v>76</v>
      </c>
      <c r="E83" s="125"/>
      <c r="F83" s="126">
        <v>15000</v>
      </c>
      <c r="G83" s="127">
        <v>0</v>
      </c>
      <c r="H83" s="128">
        <v>0</v>
      </c>
      <c r="I83" s="129">
        <f t="shared" si="3"/>
        <v>15000</v>
      </c>
      <c r="J83" s="125"/>
      <c r="K83" s="131">
        <v>15000</v>
      </c>
      <c r="L83" s="129">
        <f t="shared" si="4"/>
        <v>15000</v>
      </c>
      <c r="M83" s="125"/>
      <c r="N83" s="132">
        <v>15000</v>
      </c>
      <c r="O83" s="129">
        <f t="shared" si="5"/>
        <v>15000</v>
      </c>
      <c r="P83" s="125"/>
      <c r="Q83" s="171" t="s">
        <v>551</v>
      </c>
    </row>
    <row r="84" spans="1:17" outlineLevel="1" x14ac:dyDescent="0.3">
      <c r="A84" s="123"/>
      <c r="B84" s="170">
        <v>108</v>
      </c>
      <c r="C84" s="170">
        <v>7</v>
      </c>
      <c r="D84" s="181" t="s">
        <v>77</v>
      </c>
      <c r="E84" s="125"/>
      <c r="F84" s="126">
        <v>5000</v>
      </c>
      <c r="G84" s="127">
        <v>0</v>
      </c>
      <c r="H84" s="128">
        <v>0</v>
      </c>
      <c r="I84" s="129">
        <f t="shared" si="3"/>
        <v>5000</v>
      </c>
      <c r="J84" s="125"/>
      <c r="K84" s="131">
        <v>5000</v>
      </c>
      <c r="L84" s="129">
        <f t="shared" si="4"/>
        <v>5000</v>
      </c>
      <c r="M84" s="125"/>
      <c r="N84" s="132">
        <v>5000</v>
      </c>
      <c r="O84" s="129">
        <f t="shared" si="5"/>
        <v>5000</v>
      </c>
      <c r="P84" s="125"/>
      <c r="Q84" s="171" t="s">
        <v>551</v>
      </c>
    </row>
    <row r="85" spans="1:17" outlineLevel="1" x14ac:dyDescent="0.3">
      <c r="A85" s="123"/>
      <c r="B85" s="170">
        <v>108</v>
      </c>
      <c r="C85" s="170">
        <v>8</v>
      </c>
      <c r="D85" s="181" t="s">
        <v>78</v>
      </c>
      <c r="E85" s="125"/>
      <c r="F85" s="126">
        <v>15000</v>
      </c>
      <c r="G85" s="127">
        <v>0</v>
      </c>
      <c r="H85" s="128">
        <v>0</v>
      </c>
      <c r="I85" s="129">
        <f t="shared" si="3"/>
        <v>15000</v>
      </c>
      <c r="J85" s="125"/>
      <c r="K85" s="131">
        <v>15000</v>
      </c>
      <c r="L85" s="129">
        <f t="shared" si="4"/>
        <v>15000</v>
      </c>
      <c r="M85" s="125"/>
      <c r="N85" s="132">
        <v>15000</v>
      </c>
      <c r="O85" s="129">
        <f t="shared" si="5"/>
        <v>15000</v>
      </c>
      <c r="P85" s="125"/>
      <c r="Q85" s="171" t="s">
        <v>551</v>
      </c>
    </row>
    <row r="86" spans="1:17" outlineLevel="1" x14ac:dyDescent="0.3">
      <c r="A86" s="123"/>
      <c r="B86" s="170">
        <v>108</v>
      </c>
      <c r="C86" s="170">
        <v>9</v>
      </c>
      <c r="D86" s="181" t="s">
        <v>79</v>
      </c>
      <c r="E86" s="125"/>
      <c r="F86" s="126">
        <v>5000</v>
      </c>
      <c r="G86" s="127">
        <v>0</v>
      </c>
      <c r="H86" s="128">
        <v>0</v>
      </c>
      <c r="I86" s="129">
        <f t="shared" si="3"/>
        <v>5000</v>
      </c>
      <c r="J86" s="125"/>
      <c r="K86" s="131">
        <v>5000</v>
      </c>
      <c r="L86" s="129">
        <f t="shared" si="4"/>
        <v>5000</v>
      </c>
      <c r="M86" s="125"/>
      <c r="N86" s="132">
        <v>5000</v>
      </c>
      <c r="O86" s="129">
        <f t="shared" si="5"/>
        <v>5000</v>
      </c>
      <c r="P86" s="125"/>
      <c r="Q86" s="171" t="s">
        <v>551</v>
      </c>
    </row>
    <row r="87" spans="1:17" outlineLevel="1" x14ac:dyDescent="0.3">
      <c r="A87" s="123"/>
      <c r="B87" s="170">
        <v>109</v>
      </c>
      <c r="C87" s="170">
        <v>1</v>
      </c>
      <c r="D87" s="181" t="s">
        <v>80</v>
      </c>
      <c r="E87" s="125"/>
      <c r="F87" s="126">
        <v>15000</v>
      </c>
      <c r="G87" s="127">
        <v>0</v>
      </c>
      <c r="H87" s="128">
        <v>0</v>
      </c>
      <c r="I87" s="129">
        <f t="shared" si="3"/>
        <v>15000</v>
      </c>
      <c r="J87" s="125"/>
      <c r="K87" s="131">
        <v>15000</v>
      </c>
      <c r="L87" s="129">
        <f t="shared" si="4"/>
        <v>15000</v>
      </c>
      <c r="M87" s="125"/>
      <c r="N87" s="132">
        <v>15000</v>
      </c>
      <c r="O87" s="129">
        <f t="shared" si="5"/>
        <v>15000</v>
      </c>
      <c r="P87" s="125"/>
      <c r="Q87" s="174" t="s">
        <v>554</v>
      </c>
    </row>
    <row r="88" spans="1:17" outlineLevel="1" x14ac:dyDescent="0.3">
      <c r="A88" s="123"/>
      <c r="B88" s="170">
        <v>109</v>
      </c>
      <c r="C88" s="170">
        <v>2</v>
      </c>
      <c r="D88" s="181" t="s">
        <v>81</v>
      </c>
      <c r="E88" s="125"/>
      <c r="F88" s="126">
        <v>15000</v>
      </c>
      <c r="G88" s="127">
        <v>0</v>
      </c>
      <c r="H88" s="128">
        <v>0</v>
      </c>
      <c r="I88" s="129">
        <f t="shared" si="3"/>
        <v>15000</v>
      </c>
      <c r="J88" s="125"/>
      <c r="K88" s="131">
        <v>15000</v>
      </c>
      <c r="L88" s="129">
        <f t="shared" si="4"/>
        <v>15000</v>
      </c>
      <c r="M88" s="125"/>
      <c r="N88" s="132">
        <v>15000</v>
      </c>
      <c r="O88" s="129">
        <f t="shared" si="5"/>
        <v>15000</v>
      </c>
      <c r="P88" s="125"/>
      <c r="Q88" s="174" t="s">
        <v>554</v>
      </c>
    </row>
    <row r="89" spans="1:17" outlineLevel="1" x14ac:dyDescent="0.3">
      <c r="A89" s="123"/>
      <c r="B89" s="170">
        <v>109</v>
      </c>
      <c r="C89" s="170">
        <v>3</v>
      </c>
      <c r="D89" s="181" t="s">
        <v>82</v>
      </c>
      <c r="E89" s="125"/>
      <c r="F89" s="126">
        <v>15000</v>
      </c>
      <c r="G89" s="127">
        <v>0</v>
      </c>
      <c r="H89" s="128">
        <v>0</v>
      </c>
      <c r="I89" s="129">
        <f t="shared" si="3"/>
        <v>15000</v>
      </c>
      <c r="J89" s="125"/>
      <c r="K89" s="131">
        <v>15000</v>
      </c>
      <c r="L89" s="129">
        <f t="shared" si="4"/>
        <v>15000</v>
      </c>
      <c r="M89" s="125"/>
      <c r="N89" s="132">
        <v>15000</v>
      </c>
      <c r="O89" s="129">
        <f t="shared" si="5"/>
        <v>15000</v>
      </c>
      <c r="P89" s="125"/>
      <c r="Q89" s="174" t="s">
        <v>554</v>
      </c>
    </row>
    <row r="90" spans="1:17" outlineLevel="1" x14ac:dyDescent="0.3">
      <c r="A90" s="123"/>
      <c r="B90" s="170">
        <v>109</v>
      </c>
      <c r="C90" s="170">
        <v>4</v>
      </c>
      <c r="D90" s="181" t="s">
        <v>83</v>
      </c>
      <c r="E90" s="125"/>
      <c r="F90" s="126">
        <v>15000</v>
      </c>
      <c r="G90" s="127">
        <v>0</v>
      </c>
      <c r="H90" s="128">
        <v>0</v>
      </c>
      <c r="I90" s="129">
        <f t="shared" si="3"/>
        <v>15000</v>
      </c>
      <c r="J90" s="125"/>
      <c r="K90" s="131">
        <v>15000</v>
      </c>
      <c r="L90" s="129">
        <f t="shared" si="4"/>
        <v>15000</v>
      </c>
      <c r="M90" s="125"/>
      <c r="N90" s="132">
        <v>15000</v>
      </c>
      <c r="O90" s="129">
        <f t="shared" si="5"/>
        <v>15000</v>
      </c>
      <c r="P90" s="125"/>
      <c r="Q90" s="174" t="s">
        <v>554</v>
      </c>
    </row>
    <row r="91" spans="1:17" outlineLevel="1" x14ac:dyDescent="0.3">
      <c r="A91" s="123"/>
      <c r="B91" s="170">
        <v>110</v>
      </c>
      <c r="C91" s="170">
        <v>1</v>
      </c>
      <c r="D91" s="181" t="s">
        <v>84</v>
      </c>
      <c r="E91" s="125"/>
      <c r="F91" s="126">
        <v>15000</v>
      </c>
      <c r="G91" s="127">
        <v>0</v>
      </c>
      <c r="H91" s="128">
        <v>0</v>
      </c>
      <c r="I91" s="129">
        <f t="shared" si="3"/>
        <v>15000</v>
      </c>
      <c r="J91" s="125"/>
      <c r="K91" s="131">
        <v>15000</v>
      </c>
      <c r="L91" s="129">
        <f t="shared" si="4"/>
        <v>15000</v>
      </c>
      <c r="M91" s="125"/>
      <c r="N91" s="132">
        <v>15000</v>
      </c>
      <c r="O91" s="129">
        <f t="shared" si="5"/>
        <v>15000</v>
      </c>
      <c r="P91" s="125"/>
      <c r="Q91" s="174" t="s">
        <v>554</v>
      </c>
    </row>
    <row r="92" spans="1:17" outlineLevel="1" x14ac:dyDescent="0.3">
      <c r="A92" s="123"/>
      <c r="B92" s="170">
        <v>110</v>
      </c>
      <c r="C92" s="170">
        <v>2</v>
      </c>
      <c r="D92" s="181" t="s">
        <v>85</v>
      </c>
      <c r="E92" s="125"/>
      <c r="F92" s="126">
        <v>15000</v>
      </c>
      <c r="G92" s="127">
        <v>0</v>
      </c>
      <c r="H92" s="128">
        <v>0</v>
      </c>
      <c r="I92" s="129">
        <f t="shared" si="3"/>
        <v>15000</v>
      </c>
      <c r="J92" s="125"/>
      <c r="K92" s="131">
        <v>15000</v>
      </c>
      <c r="L92" s="129">
        <f t="shared" si="4"/>
        <v>15000</v>
      </c>
      <c r="M92" s="125"/>
      <c r="N92" s="132">
        <v>15000</v>
      </c>
      <c r="O92" s="129">
        <f t="shared" si="5"/>
        <v>15000</v>
      </c>
      <c r="P92" s="125"/>
      <c r="Q92" s="174" t="s">
        <v>554</v>
      </c>
    </row>
    <row r="93" spans="1:17" outlineLevel="1" x14ac:dyDescent="0.3">
      <c r="A93" s="123"/>
      <c r="B93" s="170">
        <v>110</v>
      </c>
      <c r="C93" s="170">
        <v>3</v>
      </c>
      <c r="D93" s="181" t="s">
        <v>86</v>
      </c>
      <c r="E93" s="125"/>
      <c r="F93" s="126">
        <v>15000</v>
      </c>
      <c r="G93" s="127">
        <v>0</v>
      </c>
      <c r="H93" s="128">
        <v>0</v>
      </c>
      <c r="I93" s="129">
        <f t="shared" si="3"/>
        <v>15000</v>
      </c>
      <c r="J93" s="125"/>
      <c r="K93" s="131">
        <v>15000</v>
      </c>
      <c r="L93" s="129">
        <f t="shared" si="4"/>
        <v>15000</v>
      </c>
      <c r="M93" s="125"/>
      <c r="N93" s="132">
        <v>15000</v>
      </c>
      <c r="O93" s="129">
        <f t="shared" si="5"/>
        <v>15000</v>
      </c>
      <c r="P93" s="125"/>
      <c r="Q93" s="174" t="s">
        <v>554</v>
      </c>
    </row>
    <row r="94" spans="1:17" outlineLevel="1" x14ac:dyDescent="0.3">
      <c r="A94" s="123"/>
      <c r="B94" s="170">
        <v>110</v>
      </c>
      <c r="C94" s="170">
        <v>4</v>
      </c>
      <c r="D94" s="181" t="s">
        <v>87</v>
      </c>
      <c r="E94" s="125"/>
      <c r="F94" s="126">
        <v>15000</v>
      </c>
      <c r="G94" s="127">
        <v>0</v>
      </c>
      <c r="H94" s="128">
        <v>0</v>
      </c>
      <c r="I94" s="129">
        <f t="shared" si="3"/>
        <v>15000</v>
      </c>
      <c r="J94" s="125"/>
      <c r="K94" s="131">
        <v>15000</v>
      </c>
      <c r="L94" s="129">
        <f t="shared" si="4"/>
        <v>15000</v>
      </c>
      <c r="M94" s="125"/>
      <c r="N94" s="132">
        <v>15000</v>
      </c>
      <c r="O94" s="129">
        <f t="shared" si="5"/>
        <v>15000</v>
      </c>
      <c r="P94" s="125"/>
      <c r="Q94" s="174" t="s">
        <v>554</v>
      </c>
    </row>
    <row r="95" spans="1:17" outlineLevel="1" x14ac:dyDescent="0.3">
      <c r="A95" s="123"/>
      <c r="B95" s="170">
        <v>118</v>
      </c>
      <c r="C95" s="170">
        <v>0</v>
      </c>
      <c r="D95" s="181" t="s">
        <v>88</v>
      </c>
      <c r="E95" s="125"/>
      <c r="F95" s="126">
        <v>250</v>
      </c>
      <c r="G95" s="127">
        <v>0</v>
      </c>
      <c r="H95" s="128">
        <v>0</v>
      </c>
      <c r="I95" s="129">
        <f t="shared" si="3"/>
        <v>250</v>
      </c>
      <c r="J95" s="125"/>
      <c r="K95" s="131">
        <v>250</v>
      </c>
      <c r="L95" s="129">
        <f t="shared" si="4"/>
        <v>250</v>
      </c>
      <c r="M95" s="125"/>
      <c r="N95" s="132">
        <v>250</v>
      </c>
      <c r="O95" s="129">
        <f t="shared" si="5"/>
        <v>250</v>
      </c>
      <c r="P95" s="125"/>
      <c r="Q95" s="133" t="s">
        <v>550</v>
      </c>
    </row>
    <row r="96" spans="1:17" outlineLevel="1" x14ac:dyDescent="0.3">
      <c r="A96" s="123"/>
      <c r="B96" s="170">
        <v>118</v>
      </c>
      <c r="C96" s="170">
        <v>1</v>
      </c>
      <c r="D96" s="181" t="s">
        <v>88</v>
      </c>
      <c r="E96" s="125"/>
      <c r="F96" s="126">
        <v>250</v>
      </c>
      <c r="G96" s="127">
        <v>0</v>
      </c>
      <c r="H96" s="128">
        <v>0</v>
      </c>
      <c r="I96" s="129">
        <f t="shared" si="3"/>
        <v>250</v>
      </c>
      <c r="J96" s="125"/>
      <c r="K96" s="131">
        <v>250</v>
      </c>
      <c r="L96" s="129">
        <f t="shared" si="4"/>
        <v>250</v>
      </c>
      <c r="M96" s="125"/>
      <c r="N96" s="132">
        <v>250</v>
      </c>
      <c r="O96" s="129">
        <f t="shared" si="5"/>
        <v>250</v>
      </c>
      <c r="P96" s="125"/>
      <c r="Q96" s="133" t="s">
        <v>550</v>
      </c>
    </row>
    <row r="97" spans="1:17" outlineLevel="1" x14ac:dyDescent="0.3">
      <c r="A97" s="123"/>
      <c r="B97" s="170">
        <v>138</v>
      </c>
      <c r="C97" s="170">
        <v>0</v>
      </c>
      <c r="D97" s="181" t="s">
        <v>89</v>
      </c>
      <c r="E97" s="125"/>
      <c r="F97" s="126">
        <v>20000</v>
      </c>
      <c r="G97" s="127">
        <v>0</v>
      </c>
      <c r="H97" s="128">
        <v>10568.32</v>
      </c>
      <c r="I97" s="129">
        <f t="shared" si="3"/>
        <v>30568.32</v>
      </c>
      <c r="J97" s="125"/>
      <c r="K97" s="131">
        <v>20000</v>
      </c>
      <c r="L97" s="129">
        <f t="shared" si="4"/>
        <v>20000</v>
      </c>
      <c r="M97" s="125"/>
      <c r="N97" s="132">
        <v>20000</v>
      </c>
      <c r="O97" s="129">
        <f t="shared" si="5"/>
        <v>20000</v>
      </c>
      <c r="P97" s="125"/>
      <c r="Q97" s="133" t="s">
        <v>550</v>
      </c>
    </row>
    <row r="98" spans="1:17" outlineLevel="1" x14ac:dyDescent="0.3">
      <c r="A98" s="123"/>
      <c r="B98" s="170">
        <v>145</v>
      </c>
      <c r="C98" s="170">
        <v>0</v>
      </c>
      <c r="D98" s="181" t="s">
        <v>90</v>
      </c>
      <c r="E98" s="125"/>
      <c r="F98" s="126">
        <v>83358</v>
      </c>
      <c r="G98" s="127">
        <v>0</v>
      </c>
      <c r="H98" s="128">
        <v>0</v>
      </c>
      <c r="I98" s="129">
        <f t="shared" si="3"/>
        <v>83358</v>
      </c>
      <c r="J98" s="125"/>
      <c r="K98" s="131">
        <v>83358</v>
      </c>
      <c r="L98" s="129">
        <f t="shared" si="4"/>
        <v>83358</v>
      </c>
      <c r="M98" s="125"/>
      <c r="N98" s="132">
        <v>83358</v>
      </c>
      <c r="O98" s="129">
        <f t="shared" si="5"/>
        <v>83358</v>
      </c>
      <c r="P98" s="125"/>
      <c r="Q98" s="171" t="s">
        <v>551</v>
      </c>
    </row>
    <row r="99" spans="1:17" outlineLevel="1" x14ac:dyDescent="0.3">
      <c r="A99" s="123"/>
      <c r="B99" s="170">
        <v>145</v>
      </c>
      <c r="C99" s="170">
        <v>1</v>
      </c>
      <c r="D99" s="181" t="s">
        <v>11</v>
      </c>
      <c r="E99" s="125"/>
      <c r="F99" s="126">
        <v>0</v>
      </c>
      <c r="G99" s="127">
        <v>0</v>
      </c>
      <c r="H99" s="128">
        <v>0</v>
      </c>
      <c r="I99" s="129">
        <f t="shared" si="3"/>
        <v>0</v>
      </c>
      <c r="J99" s="125"/>
      <c r="K99" s="131">
        <v>15591</v>
      </c>
      <c r="L99" s="129">
        <f t="shared" si="4"/>
        <v>15591</v>
      </c>
      <c r="M99" s="125"/>
      <c r="N99" s="132">
        <v>0</v>
      </c>
      <c r="O99" s="129">
        <f t="shared" si="5"/>
        <v>0</v>
      </c>
      <c r="P99" s="125"/>
      <c r="Q99" s="171" t="s">
        <v>551</v>
      </c>
    </row>
    <row r="100" spans="1:17" outlineLevel="1" x14ac:dyDescent="0.3">
      <c r="A100" s="123"/>
      <c r="B100" s="170">
        <v>145</v>
      </c>
      <c r="C100" s="170">
        <v>2</v>
      </c>
      <c r="D100" s="181" t="s">
        <v>91</v>
      </c>
      <c r="E100" s="125"/>
      <c r="F100" s="126">
        <v>2500</v>
      </c>
      <c r="G100" s="127">
        <v>0</v>
      </c>
      <c r="H100" s="128">
        <v>0</v>
      </c>
      <c r="I100" s="129">
        <f t="shared" si="3"/>
        <v>2500</v>
      </c>
      <c r="J100" s="125"/>
      <c r="K100" s="131">
        <v>2500</v>
      </c>
      <c r="L100" s="129">
        <f t="shared" si="4"/>
        <v>2500</v>
      </c>
      <c r="M100" s="125"/>
      <c r="N100" s="132">
        <v>2500</v>
      </c>
      <c r="O100" s="129">
        <f t="shared" si="5"/>
        <v>2500</v>
      </c>
      <c r="P100" s="125"/>
      <c r="Q100" s="171" t="s">
        <v>551</v>
      </c>
    </row>
    <row r="101" spans="1:17" outlineLevel="1" x14ac:dyDescent="0.3">
      <c r="A101" s="123"/>
      <c r="B101" s="170">
        <v>146</v>
      </c>
      <c r="C101" s="170">
        <v>1</v>
      </c>
      <c r="D101" s="181" t="s">
        <v>13</v>
      </c>
      <c r="E101" s="125"/>
      <c r="F101" s="126">
        <v>20439</v>
      </c>
      <c r="G101" s="127">
        <v>0</v>
      </c>
      <c r="H101" s="128">
        <v>0</v>
      </c>
      <c r="I101" s="129">
        <f t="shared" si="3"/>
        <v>20439</v>
      </c>
      <c r="J101" s="125"/>
      <c r="K101" s="131">
        <v>24149</v>
      </c>
      <c r="L101" s="129">
        <f t="shared" si="4"/>
        <v>24149</v>
      </c>
      <c r="M101" s="125"/>
      <c r="N101" s="132">
        <v>20439</v>
      </c>
      <c r="O101" s="129">
        <f t="shared" si="5"/>
        <v>20439</v>
      </c>
      <c r="P101" s="125"/>
      <c r="Q101" s="171" t="s">
        <v>551</v>
      </c>
    </row>
    <row r="102" spans="1:17" outlineLevel="1" x14ac:dyDescent="0.3">
      <c r="A102" s="123"/>
      <c r="B102" s="170">
        <v>146</v>
      </c>
      <c r="C102" s="170">
        <v>4</v>
      </c>
      <c r="D102" s="181" t="s">
        <v>15</v>
      </c>
      <c r="E102" s="125"/>
      <c r="F102" s="126">
        <v>550</v>
      </c>
      <c r="G102" s="127">
        <v>0</v>
      </c>
      <c r="H102" s="128">
        <v>0</v>
      </c>
      <c r="I102" s="129">
        <f t="shared" si="3"/>
        <v>550</v>
      </c>
      <c r="J102" s="125"/>
      <c r="K102" s="131">
        <v>550</v>
      </c>
      <c r="L102" s="129">
        <f t="shared" si="4"/>
        <v>550</v>
      </c>
      <c r="M102" s="125"/>
      <c r="N102" s="132">
        <v>550</v>
      </c>
      <c r="O102" s="129">
        <f t="shared" si="5"/>
        <v>550</v>
      </c>
      <c r="P102" s="125"/>
      <c r="Q102" s="171" t="s">
        <v>551</v>
      </c>
    </row>
    <row r="103" spans="1:17" outlineLevel="1" x14ac:dyDescent="0.3">
      <c r="A103" s="123"/>
      <c r="B103" s="170">
        <v>146</v>
      </c>
      <c r="C103" s="170">
        <v>6</v>
      </c>
      <c r="D103" s="181" t="s">
        <v>9</v>
      </c>
      <c r="E103" s="125"/>
      <c r="F103" s="126">
        <v>4651</v>
      </c>
      <c r="G103" s="127">
        <v>0</v>
      </c>
      <c r="H103" s="128">
        <v>0</v>
      </c>
      <c r="I103" s="129">
        <f t="shared" si="3"/>
        <v>4651</v>
      </c>
      <c r="J103" s="125"/>
      <c r="K103" s="131">
        <v>5728</v>
      </c>
      <c r="L103" s="129">
        <f t="shared" si="4"/>
        <v>5728</v>
      </c>
      <c r="M103" s="125"/>
      <c r="N103" s="132">
        <v>4651</v>
      </c>
      <c r="O103" s="129">
        <f t="shared" si="5"/>
        <v>4651</v>
      </c>
      <c r="P103" s="125"/>
      <c r="Q103" s="171" t="s">
        <v>551</v>
      </c>
    </row>
    <row r="104" spans="1:17" outlineLevel="1" x14ac:dyDescent="0.3">
      <c r="A104" s="123"/>
      <c r="B104" s="170">
        <v>147</v>
      </c>
      <c r="C104" s="170">
        <v>0</v>
      </c>
      <c r="D104" s="181" t="s">
        <v>92</v>
      </c>
      <c r="E104" s="125"/>
      <c r="F104" s="126">
        <v>7300</v>
      </c>
      <c r="G104" s="127">
        <v>0</v>
      </c>
      <c r="H104" s="128">
        <v>0</v>
      </c>
      <c r="I104" s="129">
        <f t="shared" si="3"/>
        <v>7300</v>
      </c>
      <c r="J104" s="125"/>
      <c r="K104" s="131">
        <v>8625</v>
      </c>
      <c r="L104" s="129">
        <f t="shared" si="4"/>
        <v>8625</v>
      </c>
      <c r="M104" s="125"/>
      <c r="N104" s="132">
        <v>7300</v>
      </c>
      <c r="O104" s="129">
        <f t="shared" si="5"/>
        <v>7300</v>
      </c>
      <c r="P104" s="125"/>
      <c r="Q104" s="171" t="s">
        <v>551</v>
      </c>
    </row>
    <row r="105" spans="1:17" outlineLevel="1" x14ac:dyDescent="0.3">
      <c r="A105" s="123"/>
      <c r="B105" s="170">
        <v>152</v>
      </c>
      <c r="C105" s="170">
        <v>0</v>
      </c>
      <c r="D105" s="181" t="s">
        <v>94</v>
      </c>
      <c r="E105" s="125"/>
      <c r="F105" s="126">
        <v>106279</v>
      </c>
      <c r="G105" s="127">
        <v>0</v>
      </c>
      <c r="H105" s="128">
        <v>0</v>
      </c>
      <c r="I105" s="129">
        <f t="shared" si="3"/>
        <v>106279</v>
      </c>
      <c r="J105" s="125"/>
      <c r="K105" s="131">
        <v>113786</v>
      </c>
      <c r="L105" s="129">
        <f t="shared" si="4"/>
        <v>113786</v>
      </c>
      <c r="M105" s="125"/>
      <c r="N105" s="132">
        <v>113786</v>
      </c>
      <c r="O105" s="129">
        <f t="shared" si="5"/>
        <v>113786</v>
      </c>
      <c r="P105" s="125"/>
      <c r="Q105" s="171" t="s">
        <v>551</v>
      </c>
    </row>
    <row r="106" spans="1:17" outlineLevel="1" x14ac:dyDescent="0.3">
      <c r="A106" s="123"/>
      <c r="B106" s="170">
        <v>152</v>
      </c>
      <c r="C106" s="170">
        <v>1</v>
      </c>
      <c r="D106" s="181" t="s">
        <v>11</v>
      </c>
      <c r="E106" s="125"/>
      <c r="F106" s="126">
        <v>0</v>
      </c>
      <c r="G106" s="127">
        <v>0</v>
      </c>
      <c r="H106" s="128">
        <v>0</v>
      </c>
      <c r="I106" s="129">
        <f t="shared" si="3"/>
        <v>0</v>
      </c>
      <c r="J106" s="125"/>
      <c r="K106" s="131">
        <v>18145</v>
      </c>
      <c r="L106" s="129">
        <f t="shared" si="4"/>
        <v>18145</v>
      </c>
      <c r="M106" s="125"/>
      <c r="N106" s="132">
        <v>0</v>
      </c>
      <c r="O106" s="129">
        <f t="shared" si="5"/>
        <v>0</v>
      </c>
      <c r="P106" s="125"/>
      <c r="Q106" s="171" t="s">
        <v>551</v>
      </c>
    </row>
    <row r="107" spans="1:17" outlineLevel="1" x14ac:dyDescent="0.3">
      <c r="A107" s="123"/>
      <c r="B107" s="170">
        <v>152</v>
      </c>
      <c r="C107" s="170">
        <v>2</v>
      </c>
      <c r="D107" s="181" t="s">
        <v>91</v>
      </c>
      <c r="E107" s="125"/>
      <c r="F107" s="126">
        <v>2500</v>
      </c>
      <c r="G107" s="127">
        <v>0</v>
      </c>
      <c r="H107" s="128">
        <v>0</v>
      </c>
      <c r="I107" s="129">
        <f t="shared" si="3"/>
        <v>2500</v>
      </c>
      <c r="J107" s="125"/>
      <c r="K107" s="131">
        <v>2500</v>
      </c>
      <c r="L107" s="129">
        <f t="shared" si="4"/>
        <v>2500</v>
      </c>
      <c r="M107" s="125"/>
      <c r="N107" s="132">
        <v>2500</v>
      </c>
      <c r="O107" s="129">
        <f t="shared" si="5"/>
        <v>2500</v>
      </c>
      <c r="P107" s="125"/>
      <c r="Q107" s="171" t="s">
        <v>551</v>
      </c>
    </row>
    <row r="108" spans="1:17" outlineLevel="1" x14ac:dyDescent="0.3">
      <c r="A108" s="123"/>
      <c r="B108" s="170">
        <v>162</v>
      </c>
      <c r="C108" s="170">
        <v>1</v>
      </c>
      <c r="D108" s="181" t="s">
        <v>13</v>
      </c>
      <c r="E108" s="125"/>
      <c r="F108" s="126">
        <v>27022</v>
      </c>
      <c r="G108" s="127">
        <v>0</v>
      </c>
      <c r="H108" s="128">
        <v>0</v>
      </c>
      <c r="I108" s="129">
        <f t="shared" si="3"/>
        <v>27022</v>
      </c>
      <c r="J108" s="125"/>
      <c r="K108" s="131">
        <v>32986</v>
      </c>
      <c r="L108" s="129">
        <f t="shared" si="4"/>
        <v>32986</v>
      </c>
      <c r="M108" s="125"/>
      <c r="N108" s="132">
        <v>28848</v>
      </c>
      <c r="O108" s="129">
        <f t="shared" si="5"/>
        <v>28848</v>
      </c>
      <c r="P108" s="125"/>
      <c r="Q108" s="171" t="s">
        <v>551</v>
      </c>
    </row>
    <row r="109" spans="1:17" outlineLevel="1" x14ac:dyDescent="0.3">
      <c r="A109" s="123"/>
      <c r="B109" s="170">
        <v>162</v>
      </c>
      <c r="C109" s="170">
        <v>2</v>
      </c>
      <c r="D109" s="181" t="s">
        <v>14</v>
      </c>
      <c r="E109" s="125"/>
      <c r="F109" s="126">
        <v>2560</v>
      </c>
      <c r="G109" s="127">
        <v>0</v>
      </c>
      <c r="H109" s="128">
        <v>0</v>
      </c>
      <c r="I109" s="129">
        <f t="shared" si="3"/>
        <v>2560</v>
      </c>
      <c r="J109" s="125"/>
      <c r="K109" s="131">
        <v>3104</v>
      </c>
      <c r="L109" s="129">
        <f t="shared" si="4"/>
        <v>3104</v>
      </c>
      <c r="M109" s="125"/>
      <c r="N109" s="132">
        <v>2560</v>
      </c>
      <c r="O109" s="129">
        <f t="shared" si="5"/>
        <v>2560</v>
      </c>
      <c r="P109" s="125"/>
      <c r="Q109" s="171" t="s">
        <v>551</v>
      </c>
    </row>
    <row r="110" spans="1:17" outlineLevel="1" x14ac:dyDescent="0.3">
      <c r="A110" s="123"/>
      <c r="B110" s="170">
        <v>162</v>
      </c>
      <c r="C110" s="170">
        <v>4</v>
      </c>
      <c r="D110" s="181" t="s">
        <v>15</v>
      </c>
      <c r="E110" s="125"/>
      <c r="F110" s="126">
        <v>650</v>
      </c>
      <c r="G110" s="127">
        <v>0</v>
      </c>
      <c r="H110" s="128">
        <v>0</v>
      </c>
      <c r="I110" s="129">
        <f t="shared" si="3"/>
        <v>650</v>
      </c>
      <c r="J110" s="125"/>
      <c r="K110" s="131">
        <v>650</v>
      </c>
      <c r="L110" s="129">
        <f t="shared" si="4"/>
        <v>650</v>
      </c>
      <c r="M110" s="125"/>
      <c r="N110" s="132">
        <v>650</v>
      </c>
      <c r="O110" s="129">
        <f t="shared" si="5"/>
        <v>650</v>
      </c>
      <c r="P110" s="125"/>
      <c r="Q110" s="171" t="s">
        <v>551</v>
      </c>
    </row>
    <row r="111" spans="1:17" outlineLevel="1" x14ac:dyDescent="0.3">
      <c r="A111" s="123"/>
      <c r="B111" s="170">
        <v>162</v>
      </c>
      <c r="C111" s="170">
        <v>6</v>
      </c>
      <c r="D111" s="181" t="s">
        <v>9</v>
      </c>
      <c r="E111" s="125"/>
      <c r="F111" s="126">
        <v>2643</v>
      </c>
      <c r="G111" s="127">
        <v>0</v>
      </c>
      <c r="H111" s="128">
        <v>0</v>
      </c>
      <c r="I111" s="129">
        <f t="shared" si="3"/>
        <v>2643</v>
      </c>
      <c r="J111" s="125"/>
      <c r="K111" s="131">
        <v>3587</v>
      </c>
      <c r="L111" s="129">
        <f t="shared" si="4"/>
        <v>3587</v>
      </c>
      <c r="M111" s="125"/>
      <c r="N111" s="132">
        <v>3154</v>
      </c>
      <c r="O111" s="129">
        <f t="shared" si="5"/>
        <v>3154</v>
      </c>
      <c r="P111" s="125"/>
      <c r="Q111" s="171" t="s">
        <v>551</v>
      </c>
    </row>
    <row r="112" spans="1:17" outlineLevel="1" x14ac:dyDescent="0.3">
      <c r="A112" s="123"/>
      <c r="B112" s="170">
        <v>163</v>
      </c>
      <c r="C112" s="170">
        <v>0</v>
      </c>
      <c r="D112" s="181" t="s">
        <v>16</v>
      </c>
      <c r="E112" s="125"/>
      <c r="F112" s="126">
        <v>9651</v>
      </c>
      <c r="G112" s="127">
        <v>0</v>
      </c>
      <c r="H112" s="128">
        <v>0</v>
      </c>
      <c r="I112" s="129">
        <f t="shared" si="3"/>
        <v>9651</v>
      </c>
      <c r="J112" s="125"/>
      <c r="K112" s="131">
        <v>11781</v>
      </c>
      <c r="L112" s="129">
        <f t="shared" si="4"/>
        <v>11781</v>
      </c>
      <c r="M112" s="125"/>
      <c r="N112" s="132">
        <v>10303</v>
      </c>
      <c r="O112" s="129">
        <f t="shared" si="5"/>
        <v>10303</v>
      </c>
      <c r="P112" s="125"/>
      <c r="Q112" s="171" t="s">
        <v>551</v>
      </c>
    </row>
    <row r="113" spans="1:17" outlineLevel="1" x14ac:dyDescent="0.3">
      <c r="A113" s="123"/>
      <c r="B113" s="170">
        <v>186</v>
      </c>
      <c r="C113" s="170">
        <v>0</v>
      </c>
      <c r="D113" s="181" t="s">
        <v>95</v>
      </c>
      <c r="E113" s="125"/>
      <c r="F113" s="126">
        <v>20000</v>
      </c>
      <c r="G113" s="127">
        <v>0</v>
      </c>
      <c r="H113" s="128">
        <v>0</v>
      </c>
      <c r="I113" s="129">
        <f t="shared" si="3"/>
        <v>20000</v>
      </c>
      <c r="J113" s="125"/>
      <c r="K113" s="131">
        <v>20000</v>
      </c>
      <c r="L113" s="129">
        <f t="shared" si="4"/>
        <v>20000</v>
      </c>
      <c r="M113" s="125"/>
      <c r="N113" s="132">
        <v>20000</v>
      </c>
      <c r="O113" s="129">
        <f t="shared" si="5"/>
        <v>20000</v>
      </c>
      <c r="P113" s="125"/>
      <c r="Q113" s="172" t="s">
        <v>552</v>
      </c>
    </row>
    <row r="114" spans="1:17" outlineLevel="1" x14ac:dyDescent="0.3">
      <c r="A114" s="123"/>
      <c r="B114" s="170">
        <v>186</v>
      </c>
      <c r="C114" s="170">
        <v>1</v>
      </c>
      <c r="D114" s="181" t="s">
        <v>49</v>
      </c>
      <c r="E114" s="125"/>
      <c r="F114" s="126">
        <v>200</v>
      </c>
      <c r="G114" s="127">
        <v>0</v>
      </c>
      <c r="H114" s="128">
        <v>0</v>
      </c>
      <c r="I114" s="129">
        <f t="shared" si="3"/>
        <v>200</v>
      </c>
      <c r="J114" s="125"/>
      <c r="K114" s="131">
        <v>200</v>
      </c>
      <c r="L114" s="129">
        <f t="shared" si="4"/>
        <v>200</v>
      </c>
      <c r="M114" s="125"/>
      <c r="N114" s="132">
        <v>200</v>
      </c>
      <c r="O114" s="129">
        <f t="shared" si="5"/>
        <v>200</v>
      </c>
      <c r="P114" s="125"/>
      <c r="Q114" s="172" t="s">
        <v>552</v>
      </c>
    </row>
    <row r="115" spans="1:17" outlineLevel="1" x14ac:dyDescent="0.3">
      <c r="A115" s="123"/>
      <c r="B115" s="170">
        <v>186</v>
      </c>
      <c r="C115" s="170">
        <v>2</v>
      </c>
      <c r="D115" s="181" t="s">
        <v>50</v>
      </c>
      <c r="E115" s="125"/>
      <c r="F115" s="126">
        <v>150</v>
      </c>
      <c r="G115" s="127">
        <v>0</v>
      </c>
      <c r="H115" s="128">
        <v>0</v>
      </c>
      <c r="I115" s="129">
        <f t="shared" si="3"/>
        <v>150</v>
      </c>
      <c r="J115" s="125"/>
      <c r="K115" s="131">
        <v>150</v>
      </c>
      <c r="L115" s="129">
        <f t="shared" si="4"/>
        <v>150</v>
      </c>
      <c r="M115" s="125"/>
      <c r="N115" s="132">
        <v>150</v>
      </c>
      <c r="O115" s="129">
        <f t="shared" si="5"/>
        <v>150</v>
      </c>
      <c r="P115" s="125"/>
      <c r="Q115" s="172" t="s">
        <v>552</v>
      </c>
    </row>
    <row r="116" spans="1:17" outlineLevel="1" x14ac:dyDescent="0.3">
      <c r="A116" s="123"/>
      <c r="B116" s="170">
        <v>186</v>
      </c>
      <c r="C116" s="170">
        <v>3</v>
      </c>
      <c r="D116" s="181" t="s">
        <v>51</v>
      </c>
      <c r="E116" s="125"/>
      <c r="F116" s="126">
        <v>250</v>
      </c>
      <c r="G116" s="127">
        <v>0</v>
      </c>
      <c r="H116" s="128">
        <v>0</v>
      </c>
      <c r="I116" s="129">
        <f t="shared" si="3"/>
        <v>250</v>
      </c>
      <c r="J116" s="125"/>
      <c r="K116" s="131">
        <v>250</v>
      </c>
      <c r="L116" s="129">
        <f t="shared" si="4"/>
        <v>250</v>
      </c>
      <c r="M116" s="125"/>
      <c r="N116" s="132">
        <v>250</v>
      </c>
      <c r="O116" s="129">
        <f t="shared" si="5"/>
        <v>250</v>
      </c>
      <c r="P116" s="125"/>
      <c r="Q116" s="172" t="s">
        <v>552</v>
      </c>
    </row>
    <row r="117" spans="1:17" outlineLevel="1" x14ac:dyDescent="0.3">
      <c r="A117" s="123"/>
      <c r="B117" s="170">
        <v>186</v>
      </c>
      <c r="C117" s="170">
        <v>4</v>
      </c>
      <c r="D117" s="181" t="s">
        <v>96</v>
      </c>
      <c r="E117" s="125"/>
      <c r="F117" s="126">
        <v>150</v>
      </c>
      <c r="G117" s="127">
        <v>0</v>
      </c>
      <c r="H117" s="128">
        <v>0</v>
      </c>
      <c r="I117" s="129">
        <f t="shared" si="3"/>
        <v>150</v>
      </c>
      <c r="J117" s="125"/>
      <c r="K117" s="131">
        <v>150</v>
      </c>
      <c r="L117" s="129">
        <f t="shared" si="4"/>
        <v>150</v>
      </c>
      <c r="M117" s="125"/>
      <c r="N117" s="132">
        <v>150</v>
      </c>
      <c r="O117" s="129">
        <f t="shared" si="5"/>
        <v>150</v>
      </c>
      <c r="P117" s="125"/>
      <c r="Q117" s="172" t="s">
        <v>552</v>
      </c>
    </row>
    <row r="118" spans="1:17" outlineLevel="1" x14ac:dyDescent="0.3">
      <c r="A118" s="123"/>
      <c r="B118" s="170">
        <v>187</v>
      </c>
      <c r="C118" s="170">
        <v>0</v>
      </c>
      <c r="D118" s="181" t="s">
        <v>97</v>
      </c>
      <c r="E118" s="125"/>
      <c r="F118" s="126">
        <v>500</v>
      </c>
      <c r="G118" s="127">
        <v>0</v>
      </c>
      <c r="H118" s="128">
        <v>0</v>
      </c>
      <c r="I118" s="129">
        <f t="shared" si="3"/>
        <v>500</v>
      </c>
      <c r="J118" s="125"/>
      <c r="K118" s="131">
        <v>500</v>
      </c>
      <c r="L118" s="129">
        <f t="shared" si="4"/>
        <v>500</v>
      </c>
      <c r="M118" s="125"/>
      <c r="N118" s="132">
        <v>500</v>
      </c>
      <c r="O118" s="129">
        <f t="shared" si="5"/>
        <v>500</v>
      </c>
      <c r="P118" s="125"/>
      <c r="Q118" s="172" t="s">
        <v>552</v>
      </c>
    </row>
    <row r="119" spans="1:17" outlineLevel="1" x14ac:dyDescent="0.3">
      <c r="A119" s="123"/>
      <c r="B119" s="170">
        <v>198</v>
      </c>
      <c r="C119" s="170">
        <v>0</v>
      </c>
      <c r="D119" s="181" t="s">
        <v>98</v>
      </c>
      <c r="E119" s="125"/>
      <c r="F119" s="126">
        <v>20000</v>
      </c>
      <c r="G119" s="127">
        <v>0</v>
      </c>
      <c r="H119" s="128">
        <v>0</v>
      </c>
      <c r="I119" s="129">
        <f t="shared" si="3"/>
        <v>20000</v>
      </c>
      <c r="J119" s="125"/>
      <c r="K119" s="131">
        <v>20000</v>
      </c>
      <c r="L119" s="129">
        <f t="shared" si="4"/>
        <v>20000</v>
      </c>
      <c r="M119" s="125"/>
      <c r="N119" s="132">
        <v>20000</v>
      </c>
      <c r="O119" s="129">
        <f t="shared" si="5"/>
        <v>20000</v>
      </c>
      <c r="P119" s="125"/>
      <c r="Q119" s="172" t="s">
        <v>552</v>
      </c>
    </row>
    <row r="120" spans="1:17" s="143" customFormat="1" outlineLevel="1" x14ac:dyDescent="0.3">
      <c r="A120" s="135"/>
      <c r="B120" s="170">
        <v>198</v>
      </c>
      <c r="C120" s="170">
        <v>1</v>
      </c>
      <c r="D120" s="181" t="s">
        <v>499</v>
      </c>
      <c r="E120" s="137"/>
      <c r="F120" s="138">
        <v>15000</v>
      </c>
      <c r="G120" s="138">
        <v>0</v>
      </c>
      <c r="H120" s="138">
        <v>0</v>
      </c>
      <c r="I120" s="142">
        <f t="shared" si="3"/>
        <v>15000</v>
      </c>
      <c r="J120" s="137"/>
      <c r="K120" s="140">
        <v>0</v>
      </c>
      <c r="L120" s="142">
        <f t="shared" si="4"/>
        <v>0</v>
      </c>
      <c r="M120" s="137"/>
      <c r="N120" s="141">
        <v>0</v>
      </c>
      <c r="O120" s="142">
        <f t="shared" si="5"/>
        <v>0</v>
      </c>
      <c r="P120" s="137"/>
      <c r="Q120" s="172" t="s">
        <v>552</v>
      </c>
    </row>
    <row r="121" spans="1:17" s="143" customFormat="1" outlineLevel="1" x14ac:dyDescent="0.3">
      <c r="A121" s="135"/>
      <c r="B121" s="170">
        <v>198</v>
      </c>
      <c r="C121" s="170">
        <v>2</v>
      </c>
      <c r="D121" s="181" t="s">
        <v>535</v>
      </c>
      <c r="E121" s="137"/>
      <c r="F121" s="138">
        <v>200000</v>
      </c>
      <c r="G121" s="138">
        <v>0</v>
      </c>
      <c r="H121" s="138">
        <v>0</v>
      </c>
      <c r="I121" s="142">
        <f t="shared" si="3"/>
        <v>200000</v>
      </c>
      <c r="J121" s="137"/>
      <c r="K121" s="140">
        <v>200000</v>
      </c>
      <c r="L121" s="142">
        <f t="shared" si="4"/>
        <v>200000</v>
      </c>
      <c r="M121" s="137"/>
      <c r="N121" s="141">
        <v>200000</v>
      </c>
      <c r="O121" s="142">
        <f t="shared" si="5"/>
        <v>200000</v>
      </c>
      <c r="P121" s="137"/>
      <c r="Q121" s="172" t="s">
        <v>552</v>
      </c>
    </row>
    <row r="122" spans="1:17" outlineLevel="1" x14ac:dyDescent="0.3">
      <c r="A122" s="123"/>
      <c r="B122" s="170">
        <v>214</v>
      </c>
      <c r="C122" s="170">
        <v>0</v>
      </c>
      <c r="D122" s="181" t="s">
        <v>99</v>
      </c>
      <c r="E122" s="125"/>
      <c r="F122" s="126">
        <v>10000</v>
      </c>
      <c r="G122" s="127">
        <v>0</v>
      </c>
      <c r="H122" s="128">
        <v>0</v>
      </c>
      <c r="I122" s="129">
        <f t="shared" si="3"/>
        <v>10000</v>
      </c>
      <c r="J122" s="125"/>
      <c r="K122" s="131">
        <v>10000</v>
      </c>
      <c r="L122" s="129">
        <f t="shared" si="4"/>
        <v>10000</v>
      </c>
      <c r="M122" s="125"/>
      <c r="N122" s="132">
        <v>10000</v>
      </c>
      <c r="O122" s="129">
        <f t="shared" si="5"/>
        <v>10000</v>
      </c>
      <c r="P122" s="125"/>
      <c r="Q122" s="171" t="s">
        <v>551</v>
      </c>
    </row>
    <row r="123" spans="1:17" outlineLevel="1" x14ac:dyDescent="0.3">
      <c r="A123" s="123"/>
      <c r="B123" s="170">
        <v>220</v>
      </c>
      <c r="C123" s="170">
        <v>0</v>
      </c>
      <c r="D123" s="181" t="s">
        <v>100</v>
      </c>
      <c r="E123" s="125"/>
      <c r="F123" s="126">
        <v>64822</v>
      </c>
      <c r="G123" s="127">
        <v>0</v>
      </c>
      <c r="H123" s="128">
        <v>0</v>
      </c>
      <c r="I123" s="129">
        <f t="shared" si="3"/>
        <v>64822</v>
      </c>
      <c r="J123" s="125"/>
      <c r="K123" s="131">
        <v>64822</v>
      </c>
      <c r="L123" s="129">
        <f t="shared" si="4"/>
        <v>64822</v>
      </c>
      <c r="M123" s="125"/>
      <c r="N123" s="132">
        <v>64822</v>
      </c>
      <c r="O123" s="129">
        <f t="shared" si="5"/>
        <v>64822</v>
      </c>
      <c r="P123" s="125"/>
      <c r="Q123" s="171" t="s">
        <v>551</v>
      </c>
    </row>
    <row r="124" spans="1:17" outlineLevel="1" x14ac:dyDescent="0.3">
      <c r="A124" s="123"/>
      <c r="B124" s="170">
        <v>220</v>
      </c>
      <c r="C124" s="170">
        <v>1</v>
      </c>
      <c r="D124" s="181" t="s">
        <v>11</v>
      </c>
      <c r="E124" s="125"/>
      <c r="F124" s="126">
        <v>0</v>
      </c>
      <c r="G124" s="127">
        <v>0</v>
      </c>
      <c r="H124" s="128">
        <v>0</v>
      </c>
      <c r="I124" s="129">
        <f t="shared" si="3"/>
        <v>0</v>
      </c>
      <c r="J124" s="125"/>
      <c r="K124" s="131">
        <v>11885</v>
      </c>
      <c r="L124" s="129">
        <f t="shared" si="4"/>
        <v>11885</v>
      </c>
      <c r="M124" s="125"/>
      <c r="N124" s="132">
        <v>0</v>
      </c>
      <c r="O124" s="129">
        <f t="shared" si="5"/>
        <v>0</v>
      </c>
      <c r="P124" s="125"/>
      <c r="Q124" s="171" t="s">
        <v>551</v>
      </c>
    </row>
    <row r="125" spans="1:17" outlineLevel="1" x14ac:dyDescent="0.3">
      <c r="A125" s="123"/>
      <c r="B125" s="170">
        <v>226</v>
      </c>
      <c r="C125" s="170">
        <v>1</v>
      </c>
      <c r="D125" s="181" t="s">
        <v>13</v>
      </c>
      <c r="E125" s="125"/>
      <c r="F125" s="126">
        <v>16664</v>
      </c>
      <c r="G125" s="127">
        <v>0</v>
      </c>
      <c r="H125" s="128">
        <v>0</v>
      </c>
      <c r="I125" s="129">
        <f t="shared" si="3"/>
        <v>16664</v>
      </c>
      <c r="J125" s="125"/>
      <c r="K125" s="131">
        <v>19312</v>
      </c>
      <c r="L125" s="129">
        <f t="shared" si="4"/>
        <v>19312</v>
      </c>
      <c r="M125" s="125"/>
      <c r="N125" s="132">
        <v>16664</v>
      </c>
      <c r="O125" s="129">
        <f t="shared" si="5"/>
        <v>16664</v>
      </c>
      <c r="P125" s="125"/>
      <c r="Q125" s="171" t="s">
        <v>551</v>
      </c>
    </row>
    <row r="126" spans="1:17" outlineLevel="1" x14ac:dyDescent="0.3">
      <c r="A126" s="123"/>
      <c r="B126" s="170">
        <v>226</v>
      </c>
      <c r="C126" s="170">
        <v>2</v>
      </c>
      <c r="D126" s="181" t="s">
        <v>14</v>
      </c>
      <c r="E126" s="125"/>
      <c r="F126" s="126">
        <v>2556</v>
      </c>
      <c r="G126" s="127">
        <v>0</v>
      </c>
      <c r="H126" s="128">
        <v>0</v>
      </c>
      <c r="I126" s="129">
        <f t="shared" si="3"/>
        <v>2556</v>
      </c>
      <c r="J126" s="125"/>
      <c r="K126" s="131">
        <v>3099</v>
      </c>
      <c r="L126" s="129">
        <f t="shared" si="4"/>
        <v>3099</v>
      </c>
      <c r="M126" s="125"/>
      <c r="N126" s="132">
        <v>2556</v>
      </c>
      <c r="O126" s="129">
        <f t="shared" si="5"/>
        <v>2556</v>
      </c>
      <c r="P126" s="125"/>
      <c r="Q126" s="171" t="s">
        <v>551</v>
      </c>
    </row>
    <row r="127" spans="1:17" outlineLevel="1" x14ac:dyDescent="0.3">
      <c r="A127" s="123"/>
      <c r="B127" s="170">
        <v>226</v>
      </c>
      <c r="C127" s="170">
        <v>4</v>
      </c>
      <c r="D127" s="181" t="s">
        <v>15</v>
      </c>
      <c r="E127" s="125"/>
      <c r="F127" s="126">
        <v>390</v>
      </c>
      <c r="G127" s="127">
        <v>0</v>
      </c>
      <c r="H127" s="128">
        <v>0</v>
      </c>
      <c r="I127" s="129">
        <f t="shared" si="3"/>
        <v>390</v>
      </c>
      <c r="J127" s="125"/>
      <c r="K127" s="131">
        <v>390</v>
      </c>
      <c r="L127" s="129">
        <f t="shared" si="4"/>
        <v>390</v>
      </c>
      <c r="M127" s="125"/>
      <c r="N127" s="132">
        <v>390</v>
      </c>
      <c r="O127" s="129">
        <f t="shared" si="5"/>
        <v>390</v>
      </c>
      <c r="P127" s="125"/>
      <c r="Q127" s="171" t="s">
        <v>551</v>
      </c>
    </row>
    <row r="128" spans="1:17" outlineLevel="1" x14ac:dyDescent="0.3">
      <c r="A128" s="123"/>
      <c r="B128" s="170">
        <v>227</v>
      </c>
      <c r="C128" s="170">
        <v>0</v>
      </c>
      <c r="D128" s="181" t="s">
        <v>16</v>
      </c>
      <c r="E128" s="125"/>
      <c r="F128" s="126">
        <v>5952</v>
      </c>
      <c r="G128" s="127">
        <v>0</v>
      </c>
      <c r="H128" s="128">
        <v>0</v>
      </c>
      <c r="I128" s="129">
        <f t="shared" si="3"/>
        <v>5952</v>
      </c>
      <c r="J128" s="125"/>
      <c r="K128" s="131">
        <v>6898</v>
      </c>
      <c r="L128" s="129">
        <f t="shared" si="4"/>
        <v>6898</v>
      </c>
      <c r="M128" s="125"/>
      <c r="N128" s="132">
        <v>5952</v>
      </c>
      <c r="O128" s="129">
        <f t="shared" si="5"/>
        <v>5952</v>
      </c>
      <c r="P128" s="125"/>
      <c r="Q128" s="171" t="s">
        <v>551</v>
      </c>
    </row>
    <row r="129" spans="1:17" outlineLevel="1" x14ac:dyDescent="0.3">
      <c r="A129" s="123"/>
      <c r="B129" s="170">
        <v>340</v>
      </c>
      <c r="C129" s="170">
        <v>1</v>
      </c>
      <c r="D129" s="181" t="s">
        <v>101</v>
      </c>
      <c r="E129" s="125"/>
      <c r="F129" s="126">
        <v>7000</v>
      </c>
      <c r="G129" s="127">
        <v>0</v>
      </c>
      <c r="H129" s="128">
        <v>0</v>
      </c>
      <c r="I129" s="129">
        <f t="shared" si="3"/>
        <v>7000</v>
      </c>
      <c r="J129" s="125"/>
      <c r="K129" s="131">
        <v>7000</v>
      </c>
      <c r="L129" s="129">
        <f t="shared" si="4"/>
        <v>7000</v>
      </c>
      <c r="M129" s="125"/>
      <c r="N129" s="132">
        <v>7000</v>
      </c>
      <c r="O129" s="129">
        <f t="shared" si="5"/>
        <v>7000</v>
      </c>
      <c r="P129" s="125"/>
      <c r="Q129" s="172" t="s">
        <v>552</v>
      </c>
    </row>
    <row r="130" spans="1:17" outlineLevel="1" x14ac:dyDescent="0.3">
      <c r="A130" s="123"/>
      <c r="B130" s="170">
        <v>341</v>
      </c>
      <c r="C130" s="170">
        <v>0</v>
      </c>
      <c r="D130" s="181" t="s">
        <v>102</v>
      </c>
      <c r="E130" s="125"/>
      <c r="F130" s="126">
        <v>2000</v>
      </c>
      <c r="G130" s="127">
        <v>0</v>
      </c>
      <c r="H130" s="128">
        <v>0</v>
      </c>
      <c r="I130" s="129">
        <f t="shared" si="3"/>
        <v>2000</v>
      </c>
      <c r="J130" s="125"/>
      <c r="K130" s="131">
        <v>2000</v>
      </c>
      <c r="L130" s="129">
        <f t="shared" si="4"/>
        <v>2000</v>
      </c>
      <c r="M130" s="125"/>
      <c r="N130" s="132">
        <v>2000</v>
      </c>
      <c r="O130" s="129">
        <f t="shared" si="5"/>
        <v>2000</v>
      </c>
      <c r="P130" s="125"/>
      <c r="Q130" s="172" t="s">
        <v>552</v>
      </c>
    </row>
    <row r="131" spans="1:17" outlineLevel="1" x14ac:dyDescent="0.3">
      <c r="A131" s="123"/>
      <c r="B131" s="170">
        <v>344</v>
      </c>
      <c r="C131" s="170">
        <v>1</v>
      </c>
      <c r="D131" s="181" t="s">
        <v>103</v>
      </c>
      <c r="E131" s="125"/>
      <c r="F131" s="126">
        <v>100</v>
      </c>
      <c r="G131" s="127">
        <v>0</v>
      </c>
      <c r="H131" s="128">
        <v>0</v>
      </c>
      <c r="I131" s="129">
        <f t="shared" si="3"/>
        <v>100</v>
      </c>
      <c r="J131" s="125"/>
      <c r="K131" s="131">
        <v>100</v>
      </c>
      <c r="L131" s="129">
        <f t="shared" si="4"/>
        <v>100</v>
      </c>
      <c r="M131" s="125"/>
      <c r="N131" s="132">
        <v>100</v>
      </c>
      <c r="O131" s="129">
        <f t="shared" si="5"/>
        <v>100</v>
      </c>
      <c r="P131" s="125"/>
      <c r="Q131" s="172" t="s">
        <v>552</v>
      </c>
    </row>
    <row r="132" spans="1:17" outlineLevel="1" x14ac:dyDescent="0.3">
      <c r="A132" s="123"/>
      <c r="B132" s="170">
        <v>348</v>
      </c>
      <c r="C132" s="170">
        <v>0</v>
      </c>
      <c r="D132" s="181" t="s">
        <v>104</v>
      </c>
      <c r="E132" s="125"/>
      <c r="F132" s="138">
        <v>2899</v>
      </c>
      <c r="G132" s="127">
        <v>0</v>
      </c>
      <c r="H132" s="128">
        <v>0</v>
      </c>
      <c r="I132" s="129">
        <f t="shared" ref="I132:I195" si="6">SUM(F132:H132)</f>
        <v>2899</v>
      </c>
      <c r="J132" s="125"/>
      <c r="K132" s="140">
        <v>2350</v>
      </c>
      <c r="L132" s="129">
        <f t="shared" ref="L132:L195" si="7">SUM(J132:K132)</f>
        <v>2350</v>
      </c>
      <c r="M132" s="125"/>
      <c r="N132" s="141">
        <v>1863</v>
      </c>
      <c r="O132" s="129">
        <f t="shared" ref="O132:O195" si="8">SUM(N132:N132)</f>
        <v>1863</v>
      </c>
      <c r="P132" s="125"/>
      <c r="Q132" s="171" t="s">
        <v>551</v>
      </c>
    </row>
    <row r="133" spans="1:17" outlineLevel="1" x14ac:dyDescent="0.3">
      <c r="A133" s="123"/>
      <c r="B133" s="170">
        <v>356</v>
      </c>
      <c r="C133" s="170">
        <v>0</v>
      </c>
      <c r="D133" s="181" t="s">
        <v>105</v>
      </c>
      <c r="E133" s="125"/>
      <c r="F133" s="126">
        <v>2000</v>
      </c>
      <c r="G133" s="127">
        <v>0</v>
      </c>
      <c r="H133" s="128">
        <v>0</v>
      </c>
      <c r="I133" s="129">
        <f t="shared" si="6"/>
        <v>2000</v>
      </c>
      <c r="J133" s="125"/>
      <c r="K133" s="131">
        <v>2000</v>
      </c>
      <c r="L133" s="129">
        <f t="shared" si="7"/>
        <v>2000</v>
      </c>
      <c r="M133" s="125"/>
      <c r="N133" s="132">
        <v>2000</v>
      </c>
      <c r="O133" s="129">
        <f t="shared" si="8"/>
        <v>2000</v>
      </c>
      <c r="P133" s="125"/>
      <c r="Q133" s="171" t="s">
        <v>551</v>
      </c>
    </row>
    <row r="134" spans="1:17" outlineLevel="1" x14ac:dyDescent="0.3">
      <c r="A134" s="123"/>
      <c r="B134" s="170">
        <v>414</v>
      </c>
      <c r="C134" s="170">
        <v>1</v>
      </c>
      <c r="D134" s="181" t="s">
        <v>106</v>
      </c>
      <c r="E134" s="125"/>
      <c r="F134" s="126">
        <v>3000</v>
      </c>
      <c r="G134" s="127">
        <v>0</v>
      </c>
      <c r="H134" s="128">
        <v>0</v>
      </c>
      <c r="I134" s="129">
        <f t="shared" si="6"/>
        <v>3000</v>
      </c>
      <c r="J134" s="125"/>
      <c r="K134" s="131">
        <v>3000</v>
      </c>
      <c r="L134" s="129">
        <f t="shared" si="7"/>
        <v>3000</v>
      </c>
      <c r="M134" s="125"/>
      <c r="N134" s="132">
        <v>3000</v>
      </c>
      <c r="O134" s="129">
        <f t="shared" si="8"/>
        <v>3000</v>
      </c>
      <c r="P134" s="125"/>
      <c r="Q134" s="133" t="s">
        <v>550</v>
      </c>
    </row>
    <row r="135" spans="1:17" outlineLevel="1" x14ac:dyDescent="0.3">
      <c r="A135" s="123"/>
      <c r="B135" s="170">
        <v>500</v>
      </c>
      <c r="C135" s="170">
        <v>0</v>
      </c>
      <c r="D135" s="181" t="s">
        <v>107</v>
      </c>
      <c r="E135" s="125"/>
      <c r="F135" s="126">
        <v>64668</v>
      </c>
      <c r="G135" s="127">
        <v>0</v>
      </c>
      <c r="H135" s="128">
        <v>0</v>
      </c>
      <c r="I135" s="129">
        <f t="shared" si="6"/>
        <v>64668</v>
      </c>
      <c r="J135" s="125"/>
      <c r="K135" s="131">
        <v>64668</v>
      </c>
      <c r="L135" s="129">
        <f t="shared" si="7"/>
        <v>64668</v>
      </c>
      <c r="M135" s="125"/>
      <c r="N135" s="132">
        <v>64668</v>
      </c>
      <c r="O135" s="129">
        <f t="shared" si="8"/>
        <v>64668</v>
      </c>
      <c r="P135" s="125"/>
      <c r="Q135" s="171" t="s">
        <v>551</v>
      </c>
    </row>
    <row r="136" spans="1:17" outlineLevel="1" x14ac:dyDescent="0.3">
      <c r="A136" s="123"/>
      <c r="B136" s="170">
        <v>500</v>
      </c>
      <c r="C136" s="170">
        <v>1</v>
      </c>
      <c r="D136" s="181" t="s">
        <v>11</v>
      </c>
      <c r="E136" s="125"/>
      <c r="F136" s="126">
        <v>0</v>
      </c>
      <c r="G136" s="127">
        <v>0</v>
      </c>
      <c r="H136" s="128">
        <v>0</v>
      </c>
      <c r="I136" s="129">
        <f t="shared" si="6"/>
        <v>0</v>
      </c>
      <c r="J136" s="125"/>
      <c r="K136" s="131">
        <v>7404</v>
      </c>
      <c r="L136" s="129">
        <f t="shared" si="7"/>
        <v>7404</v>
      </c>
      <c r="M136" s="125"/>
      <c r="N136" s="132">
        <v>0</v>
      </c>
      <c r="O136" s="129">
        <f t="shared" si="8"/>
        <v>0</v>
      </c>
      <c r="P136" s="125"/>
      <c r="Q136" s="171" t="s">
        <v>551</v>
      </c>
    </row>
    <row r="137" spans="1:17" outlineLevel="1" x14ac:dyDescent="0.3">
      <c r="A137" s="123"/>
      <c r="B137" s="170">
        <v>508</v>
      </c>
      <c r="C137" s="170">
        <v>1</v>
      </c>
      <c r="D137" s="181" t="s">
        <v>13</v>
      </c>
      <c r="E137" s="125"/>
      <c r="F137" s="126">
        <v>15644</v>
      </c>
      <c r="G137" s="127">
        <v>0</v>
      </c>
      <c r="H137" s="128">
        <v>0</v>
      </c>
      <c r="I137" s="129">
        <f t="shared" si="6"/>
        <v>15644</v>
      </c>
      <c r="J137" s="125"/>
      <c r="K137" s="131">
        <v>17406</v>
      </c>
      <c r="L137" s="129">
        <f t="shared" si="7"/>
        <v>17406</v>
      </c>
      <c r="M137" s="125"/>
      <c r="N137" s="132">
        <v>15644</v>
      </c>
      <c r="O137" s="129">
        <f t="shared" si="8"/>
        <v>15644</v>
      </c>
      <c r="P137" s="125"/>
      <c r="Q137" s="171" t="s">
        <v>551</v>
      </c>
    </row>
    <row r="138" spans="1:17" outlineLevel="1" x14ac:dyDescent="0.3">
      <c r="A138" s="123"/>
      <c r="B138" s="170">
        <v>508</v>
      </c>
      <c r="C138" s="170">
        <v>4</v>
      </c>
      <c r="D138" s="181" t="s">
        <v>15</v>
      </c>
      <c r="E138" s="125"/>
      <c r="F138" s="126">
        <v>380</v>
      </c>
      <c r="G138" s="127">
        <v>0</v>
      </c>
      <c r="H138" s="128">
        <v>0</v>
      </c>
      <c r="I138" s="129">
        <f t="shared" si="6"/>
        <v>380</v>
      </c>
      <c r="J138" s="125"/>
      <c r="K138" s="131">
        <v>380</v>
      </c>
      <c r="L138" s="129">
        <f t="shared" si="7"/>
        <v>380</v>
      </c>
      <c r="M138" s="125"/>
      <c r="N138" s="132">
        <v>380</v>
      </c>
      <c r="O138" s="129">
        <f t="shared" si="8"/>
        <v>380</v>
      </c>
      <c r="P138" s="125"/>
      <c r="Q138" s="171" t="s">
        <v>551</v>
      </c>
    </row>
    <row r="139" spans="1:17" outlineLevel="1" x14ac:dyDescent="0.3">
      <c r="A139" s="123"/>
      <c r="B139" s="170">
        <v>508</v>
      </c>
      <c r="C139" s="170">
        <v>6</v>
      </c>
      <c r="D139" s="181" t="s">
        <v>9</v>
      </c>
      <c r="E139" s="125"/>
      <c r="F139" s="126">
        <v>3311</v>
      </c>
      <c r="G139" s="127">
        <v>0</v>
      </c>
      <c r="H139" s="128">
        <v>0</v>
      </c>
      <c r="I139" s="129">
        <f t="shared" si="6"/>
        <v>3311</v>
      </c>
      <c r="J139" s="125"/>
      <c r="K139" s="131">
        <v>3696</v>
      </c>
      <c r="L139" s="129">
        <f t="shared" si="7"/>
        <v>3696</v>
      </c>
      <c r="M139" s="125"/>
      <c r="N139" s="132">
        <v>3311</v>
      </c>
      <c r="O139" s="129">
        <f t="shared" si="8"/>
        <v>3311</v>
      </c>
      <c r="P139" s="125"/>
      <c r="Q139" s="171" t="s">
        <v>551</v>
      </c>
    </row>
    <row r="140" spans="1:17" outlineLevel="1" x14ac:dyDescent="0.3">
      <c r="A140" s="123"/>
      <c r="B140" s="170">
        <v>509</v>
      </c>
      <c r="C140" s="170">
        <v>0</v>
      </c>
      <c r="D140" s="181" t="s">
        <v>16</v>
      </c>
      <c r="E140" s="125"/>
      <c r="F140" s="126">
        <v>5587</v>
      </c>
      <c r="G140" s="127">
        <v>0</v>
      </c>
      <c r="H140" s="128">
        <v>0</v>
      </c>
      <c r="I140" s="129">
        <f t="shared" si="6"/>
        <v>5587</v>
      </c>
      <c r="J140" s="125"/>
      <c r="K140" s="131">
        <v>6217</v>
      </c>
      <c r="L140" s="129">
        <f t="shared" si="7"/>
        <v>6217</v>
      </c>
      <c r="M140" s="125"/>
      <c r="N140" s="132">
        <v>5587</v>
      </c>
      <c r="O140" s="129">
        <f t="shared" si="8"/>
        <v>5587</v>
      </c>
      <c r="P140" s="125"/>
      <c r="Q140" s="171" t="s">
        <v>551</v>
      </c>
    </row>
    <row r="141" spans="1:17" outlineLevel="1" x14ac:dyDescent="0.3">
      <c r="A141" s="123"/>
      <c r="B141" s="170">
        <v>510</v>
      </c>
      <c r="C141" s="170">
        <v>0</v>
      </c>
      <c r="D141" s="181" t="s">
        <v>108</v>
      </c>
      <c r="E141" s="125"/>
      <c r="F141" s="126">
        <v>1942</v>
      </c>
      <c r="G141" s="127">
        <v>0</v>
      </c>
      <c r="H141" s="128">
        <v>0</v>
      </c>
      <c r="I141" s="129">
        <f t="shared" si="6"/>
        <v>1942</v>
      </c>
      <c r="J141" s="125"/>
      <c r="K141" s="131">
        <v>1942</v>
      </c>
      <c r="L141" s="129">
        <f t="shared" si="7"/>
        <v>1942</v>
      </c>
      <c r="M141" s="125"/>
      <c r="N141" s="132">
        <v>1942</v>
      </c>
      <c r="O141" s="129">
        <f t="shared" si="8"/>
        <v>1942</v>
      </c>
      <c r="P141" s="125"/>
      <c r="Q141" s="171" t="s">
        <v>551</v>
      </c>
    </row>
    <row r="142" spans="1:17" outlineLevel="1" x14ac:dyDescent="0.3">
      <c r="A142" s="123"/>
      <c r="B142" s="170">
        <v>511</v>
      </c>
      <c r="C142" s="170">
        <v>1</v>
      </c>
      <c r="D142" s="181" t="s">
        <v>109</v>
      </c>
      <c r="E142" s="125"/>
      <c r="F142" s="126">
        <v>473</v>
      </c>
      <c r="G142" s="127">
        <v>0</v>
      </c>
      <c r="H142" s="128">
        <v>0</v>
      </c>
      <c r="I142" s="129">
        <f t="shared" si="6"/>
        <v>473</v>
      </c>
      <c r="J142" s="125"/>
      <c r="K142" s="131">
        <v>473</v>
      </c>
      <c r="L142" s="129">
        <f t="shared" si="7"/>
        <v>473</v>
      </c>
      <c r="M142" s="125"/>
      <c r="N142" s="132">
        <v>473</v>
      </c>
      <c r="O142" s="129">
        <f t="shared" si="8"/>
        <v>473</v>
      </c>
      <c r="P142" s="125"/>
      <c r="Q142" s="171" t="s">
        <v>551</v>
      </c>
    </row>
    <row r="143" spans="1:17" outlineLevel="1" x14ac:dyDescent="0.3">
      <c r="A143" s="123"/>
      <c r="B143" s="170">
        <v>511</v>
      </c>
      <c r="C143" s="170">
        <v>3</v>
      </c>
      <c r="D143" s="181" t="s">
        <v>110</v>
      </c>
      <c r="E143" s="125"/>
      <c r="F143" s="126">
        <v>32</v>
      </c>
      <c r="G143" s="127">
        <v>0</v>
      </c>
      <c r="H143" s="128">
        <v>0</v>
      </c>
      <c r="I143" s="129">
        <f t="shared" si="6"/>
        <v>32</v>
      </c>
      <c r="J143" s="125"/>
      <c r="K143" s="131">
        <v>32</v>
      </c>
      <c r="L143" s="129">
        <f t="shared" si="7"/>
        <v>32</v>
      </c>
      <c r="M143" s="125"/>
      <c r="N143" s="132">
        <v>32</v>
      </c>
      <c r="O143" s="129">
        <f t="shared" si="8"/>
        <v>32</v>
      </c>
      <c r="P143" s="125"/>
      <c r="Q143" s="171" t="s">
        <v>551</v>
      </c>
    </row>
    <row r="144" spans="1:17" outlineLevel="1" x14ac:dyDescent="0.3">
      <c r="A144" s="123"/>
      <c r="B144" s="170">
        <v>511</v>
      </c>
      <c r="C144" s="170">
        <v>4</v>
      </c>
      <c r="D144" s="181" t="s">
        <v>111</v>
      </c>
      <c r="E144" s="125"/>
      <c r="F144" s="126">
        <v>50</v>
      </c>
      <c r="G144" s="127">
        <v>0</v>
      </c>
      <c r="H144" s="128">
        <v>0</v>
      </c>
      <c r="I144" s="129">
        <f t="shared" si="6"/>
        <v>50</v>
      </c>
      <c r="J144" s="125"/>
      <c r="K144" s="131">
        <v>50</v>
      </c>
      <c r="L144" s="129">
        <f t="shared" si="7"/>
        <v>50</v>
      </c>
      <c r="M144" s="125"/>
      <c r="N144" s="132">
        <v>50</v>
      </c>
      <c r="O144" s="129">
        <f t="shared" si="8"/>
        <v>50</v>
      </c>
      <c r="P144" s="125"/>
      <c r="Q144" s="171" t="s">
        <v>551</v>
      </c>
    </row>
    <row r="145" spans="1:17" outlineLevel="1" x14ac:dyDescent="0.3">
      <c r="A145" s="123"/>
      <c r="B145" s="170">
        <v>511</v>
      </c>
      <c r="C145" s="170">
        <v>6</v>
      </c>
      <c r="D145" s="181" t="s">
        <v>112</v>
      </c>
      <c r="E145" s="125"/>
      <c r="F145" s="126">
        <v>106</v>
      </c>
      <c r="G145" s="127">
        <v>0</v>
      </c>
      <c r="H145" s="128">
        <v>0</v>
      </c>
      <c r="I145" s="129">
        <f t="shared" si="6"/>
        <v>106</v>
      </c>
      <c r="J145" s="125"/>
      <c r="K145" s="131">
        <v>106</v>
      </c>
      <c r="L145" s="129">
        <f t="shared" si="7"/>
        <v>106</v>
      </c>
      <c r="M145" s="125"/>
      <c r="N145" s="132">
        <v>106</v>
      </c>
      <c r="O145" s="129">
        <f t="shared" si="8"/>
        <v>106</v>
      </c>
      <c r="P145" s="125"/>
      <c r="Q145" s="171" t="s">
        <v>551</v>
      </c>
    </row>
    <row r="146" spans="1:17" outlineLevel="1" x14ac:dyDescent="0.3">
      <c r="A146" s="123"/>
      <c r="B146" s="170">
        <v>512</v>
      </c>
      <c r="C146" s="170">
        <v>0</v>
      </c>
      <c r="D146" s="181" t="s">
        <v>113</v>
      </c>
      <c r="E146" s="125"/>
      <c r="F146" s="126">
        <v>169</v>
      </c>
      <c r="G146" s="127">
        <v>0</v>
      </c>
      <c r="H146" s="128">
        <v>0</v>
      </c>
      <c r="I146" s="129">
        <f t="shared" si="6"/>
        <v>169</v>
      </c>
      <c r="J146" s="125"/>
      <c r="K146" s="131">
        <v>169</v>
      </c>
      <c r="L146" s="129">
        <f t="shared" si="7"/>
        <v>169</v>
      </c>
      <c r="M146" s="125"/>
      <c r="N146" s="132">
        <v>169</v>
      </c>
      <c r="O146" s="129">
        <f t="shared" si="8"/>
        <v>169</v>
      </c>
      <c r="P146" s="125"/>
      <c r="Q146" s="171" t="s">
        <v>551</v>
      </c>
    </row>
    <row r="147" spans="1:17" outlineLevel="1" x14ac:dyDescent="0.3">
      <c r="A147" s="123"/>
      <c r="B147" s="170">
        <v>526</v>
      </c>
      <c r="C147" s="170">
        <v>0</v>
      </c>
      <c r="D147" s="181" t="s">
        <v>114</v>
      </c>
      <c r="E147" s="125"/>
      <c r="F147" s="126">
        <v>1000</v>
      </c>
      <c r="G147" s="127">
        <v>0</v>
      </c>
      <c r="H147" s="128">
        <v>0</v>
      </c>
      <c r="I147" s="129">
        <f t="shared" si="6"/>
        <v>1000</v>
      </c>
      <c r="J147" s="125"/>
      <c r="K147" s="131">
        <v>1000</v>
      </c>
      <c r="L147" s="129">
        <f t="shared" si="7"/>
        <v>1000</v>
      </c>
      <c r="M147" s="125"/>
      <c r="N147" s="132">
        <v>1000</v>
      </c>
      <c r="O147" s="129">
        <f t="shared" si="8"/>
        <v>1000</v>
      </c>
      <c r="P147" s="125"/>
      <c r="Q147" s="172" t="s">
        <v>552</v>
      </c>
    </row>
    <row r="148" spans="1:17" outlineLevel="1" x14ac:dyDescent="0.3">
      <c r="A148" s="123"/>
      <c r="B148" s="170">
        <v>526</v>
      </c>
      <c r="C148" s="170">
        <v>1</v>
      </c>
      <c r="D148" s="181" t="s">
        <v>115</v>
      </c>
      <c r="E148" s="125"/>
      <c r="F148" s="126">
        <v>500</v>
      </c>
      <c r="G148" s="127">
        <v>0</v>
      </c>
      <c r="H148" s="128">
        <v>0</v>
      </c>
      <c r="I148" s="129">
        <f t="shared" si="6"/>
        <v>500</v>
      </c>
      <c r="J148" s="125"/>
      <c r="K148" s="131">
        <v>500</v>
      </c>
      <c r="L148" s="129">
        <f t="shared" si="7"/>
        <v>500</v>
      </c>
      <c r="M148" s="125"/>
      <c r="N148" s="132">
        <v>500</v>
      </c>
      <c r="O148" s="129">
        <f t="shared" si="8"/>
        <v>500</v>
      </c>
      <c r="P148" s="125"/>
      <c r="Q148" s="172" t="s">
        <v>552</v>
      </c>
    </row>
    <row r="149" spans="1:17" outlineLevel="1" x14ac:dyDescent="0.3">
      <c r="A149" s="123"/>
      <c r="B149" s="170">
        <v>526</v>
      </c>
      <c r="C149" s="170">
        <v>2</v>
      </c>
      <c r="D149" s="181" t="s">
        <v>116</v>
      </c>
      <c r="E149" s="125"/>
      <c r="F149" s="126">
        <v>1000</v>
      </c>
      <c r="G149" s="127">
        <v>0</v>
      </c>
      <c r="H149" s="128">
        <v>0</v>
      </c>
      <c r="I149" s="129">
        <f t="shared" si="6"/>
        <v>1000</v>
      </c>
      <c r="J149" s="125"/>
      <c r="K149" s="131">
        <v>1000</v>
      </c>
      <c r="L149" s="129">
        <f t="shared" si="7"/>
        <v>1000</v>
      </c>
      <c r="M149" s="125"/>
      <c r="N149" s="132">
        <v>1000</v>
      </c>
      <c r="O149" s="129">
        <f t="shared" si="8"/>
        <v>1000</v>
      </c>
      <c r="P149" s="125"/>
      <c r="Q149" s="172" t="s">
        <v>552</v>
      </c>
    </row>
    <row r="150" spans="1:17" outlineLevel="1" x14ac:dyDescent="0.3">
      <c r="A150" s="123"/>
      <c r="B150" s="170">
        <v>527</v>
      </c>
      <c r="C150" s="170">
        <v>0</v>
      </c>
      <c r="D150" s="181" t="s">
        <v>117</v>
      </c>
      <c r="E150" s="125"/>
      <c r="F150" s="126">
        <v>1000</v>
      </c>
      <c r="G150" s="127">
        <v>0</v>
      </c>
      <c r="H150" s="128">
        <v>0</v>
      </c>
      <c r="I150" s="129">
        <f t="shared" si="6"/>
        <v>1000</v>
      </c>
      <c r="J150" s="125"/>
      <c r="K150" s="131">
        <v>1000</v>
      </c>
      <c r="L150" s="129">
        <f t="shared" si="7"/>
        <v>1000</v>
      </c>
      <c r="M150" s="125"/>
      <c r="N150" s="132">
        <v>1000</v>
      </c>
      <c r="O150" s="129">
        <f t="shared" si="8"/>
        <v>1000</v>
      </c>
      <c r="P150" s="125"/>
      <c r="Q150" s="172" t="s">
        <v>552</v>
      </c>
    </row>
    <row r="151" spans="1:17" outlineLevel="1" x14ac:dyDescent="0.3">
      <c r="A151" s="123"/>
      <c r="B151" s="170">
        <v>532</v>
      </c>
      <c r="C151" s="170">
        <v>0</v>
      </c>
      <c r="D151" s="181" t="s">
        <v>118</v>
      </c>
      <c r="E151" s="125"/>
      <c r="F151" s="126">
        <v>2000</v>
      </c>
      <c r="G151" s="127">
        <v>0</v>
      </c>
      <c r="H151" s="128">
        <v>0</v>
      </c>
      <c r="I151" s="129">
        <f t="shared" si="6"/>
        <v>2000</v>
      </c>
      <c r="J151" s="125"/>
      <c r="K151" s="131">
        <v>2000</v>
      </c>
      <c r="L151" s="129">
        <f t="shared" si="7"/>
        <v>2000</v>
      </c>
      <c r="M151" s="125"/>
      <c r="N151" s="132">
        <v>2000</v>
      </c>
      <c r="O151" s="129">
        <f t="shared" si="8"/>
        <v>2000</v>
      </c>
      <c r="P151" s="125"/>
      <c r="Q151" s="173" t="s">
        <v>553</v>
      </c>
    </row>
    <row r="152" spans="1:17" outlineLevel="1" x14ac:dyDescent="0.3">
      <c r="A152" s="123"/>
      <c r="B152" s="170">
        <v>632</v>
      </c>
      <c r="C152" s="170">
        <v>0</v>
      </c>
      <c r="D152" s="181" t="s">
        <v>119</v>
      </c>
      <c r="E152" s="125"/>
      <c r="F152" s="126">
        <v>2000</v>
      </c>
      <c r="G152" s="127">
        <v>0</v>
      </c>
      <c r="H152" s="128">
        <v>0</v>
      </c>
      <c r="I152" s="129">
        <f t="shared" si="6"/>
        <v>2000</v>
      </c>
      <c r="J152" s="125"/>
      <c r="K152" s="131">
        <v>2000</v>
      </c>
      <c r="L152" s="129">
        <f t="shared" si="7"/>
        <v>2000</v>
      </c>
      <c r="M152" s="125"/>
      <c r="N152" s="132">
        <v>2000</v>
      </c>
      <c r="O152" s="129">
        <f t="shared" si="8"/>
        <v>2000</v>
      </c>
      <c r="P152" s="125"/>
      <c r="Q152" s="133" t="s">
        <v>550</v>
      </c>
    </row>
    <row r="153" spans="1:17" s="143" customFormat="1" outlineLevel="1" x14ac:dyDescent="0.3">
      <c r="A153" s="135"/>
      <c r="B153" s="170">
        <v>633</v>
      </c>
      <c r="C153" s="170">
        <v>0</v>
      </c>
      <c r="D153" s="181" t="s">
        <v>120</v>
      </c>
      <c r="E153" s="137"/>
      <c r="F153" s="138">
        <v>50000</v>
      </c>
      <c r="G153" s="127">
        <v>0</v>
      </c>
      <c r="H153" s="138">
        <v>0</v>
      </c>
      <c r="I153" s="142">
        <f t="shared" si="6"/>
        <v>50000</v>
      </c>
      <c r="J153" s="137"/>
      <c r="K153" s="140">
        <v>85000</v>
      </c>
      <c r="L153" s="142">
        <f t="shared" si="7"/>
        <v>85000</v>
      </c>
      <c r="M153" s="137"/>
      <c r="N153" s="141">
        <v>85000</v>
      </c>
      <c r="O153" s="129">
        <f t="shared" si="8"/>
        <v>85000</v>
      </c>
      <c r="P153" s="137"/>
      <c r="Q153" s="133" t="s">
        <v>550</v>
      </c>
    </row>
    <row r="154" spans="1:17" outlineLevel="1" x14ac:dyDescent="0.3">
      <c r="A154" s="123"/>
      <c r="B154" s="170">
        <v>633</v>
      </c>
      <c r="C154" s="170">
        <v>8</v>
      </c>
      <c r="D154" s="181" t="s">
        <v>121</v>
      </c>
      <c r="E154" s="125"/>
      <c r="F154" s="126">
        <f>2000+2000</f>
        <v>4000</v>
      </c>
      <c r="G154" s="127">
        <v>0</v>
      </c>
      <c r="H154" s="128">
        <v>0</v>
      </c>
      <c r="I154" s="129">
        <f t="shared" si="6"/>
        <v>4000</v>
      </c>
      <c r="J154" s="125"/>
      <c r="K154" s="131">
        <v>4000</v>
      </c>
      <c r="L154" s="129">
        <f t="shared" si="7"/>
        <v>4000</v>
      </c>
      <c r="M154" s="125"/>
      <c r="N154" s="132">
        <v>4000</v>
      </c>
      <c r="O154" s="129">
        <f t="shared" si="8"/>
        <v>4000</v>
      </c>
      <c r="P154" s="125"/>
      <c r="Q154" s="172" t="s">
        <v>552</v>
      </c>
    </row>
    <row r="155" spans="1:17" outlineLevel="1" x14ac:dyDescent="0.3">
      <c r="A155" s="123"/>
      <c r="B155" s="170">
        <v>648</v>
      </c>
      <c r="C155" s="170">
        <v>0</v>
      </c>
      <c r="D155" s="181" t="s">
        <v>122</v>
      </c>
      <c r="E155" s="125"/>
      <c r="F155" s="126">
        <f>2000+2000</f>
        <v>4000</v>
      </c>
      <c r="G155" s="127">
        <v>0</v>
      </c>
      <c r="H155" s="128">
        <v>0</v>
      </c>
      <c r="I155" s="129">
        <f t="shared" si="6"/>
        <v>4000</v>
      </c>
      <c r="J155" s="125"/>
      <c r="K155" s="131">
        <v>4000</v>
      </c>
      <c r="L155" s="129">
        <f t="shared" si="7"/>
        <v>4000</v>
      </c>
      <c r="M155" s="125"/>
      <c r="N155" s="132">
        <v>4000</v>
      </c>
      <c r="O155" s="129">
        <f t="shared" si="8"/>
        <v>4000</v>
      </c>
      <c r="P155" s="125"/>
      <c r="Q155" s="172" t="s">
        <v>552</v>
      </c>
    </row>
    <row r="156" spans="1:17" outlineLevel="1" x14ac:dyDescent="0.3">
      <c r="A156" s="123"/>
      <c r="B156" s="170">
        <v>649</v>
      </c>
      <c r="C156" s="170">
        <v>0</v>
      </c>
      <c r="D156" s="181" t="s">
        <v>123</v>
      </c>
      <c r="E156" s="125"/>
      <c r="F156" s="126">
        <v>4000</v>
      </c>
      <c r="G156" s="127">
        <v>0</v>
      </c>
      <c r="H156" s="128">
        <v>0</v>
      </c>
      <c r="I156" s="129">
        <f t="shared" si="6"/>
        <v>4000</v>
      </c>
      <c r="J156" s="125"/>
      <c r="K156" s="131">
        <v>4000</v>
      </c>
      <c r="L156" s="129">
        <f t="shared" si="7"/>
        <v>4000</v>
      </c>
      <c r="M156" s="125"/>
      <c r="N156" s="132">
        <v>4000</v>
      </c>
      <c r="O156" s="129">
        <f t="shared" si="8"/>
        <v>4000</v>
      </c>
      <c r="P156" s="125"/>
      <c r="Q156" s="172" t="s">
        <v>552</v>
      </c>
    </row>
    <row r="157" spans="1:17" outlineLevel="1" x14ac:dyDescent="0.3">
      <c r="A157" s="123"/>
      <c r="B157" s="170">
        <v>649</v>
      </c>
      <c r="C157" s="170">
        <v>7</v>
      </c>
      <c r="D157" s="181" t="s">
        <v>124</v>
      </c>
      <c r="E157" s="125"/>
      <c r="F157" s="126">
        <f>2000+2000</f>
        <v>4000</v>
      </c>
      <c r="G157" s="127">
        <v>0</v>
      </c>
      <c r="H157" s="128">
        <v>0</v>
      </c>
      <c r="I157" s="129">
        <f t="shared" si="6"/>
        <v>4000</v>
      </c>
      <c r="J157" s="125"/>
      <c r="K157" s="131">
        <v>4000</v>
      </c>
      <c r="L157" s="129">
        <f t="shared" si="7"/>
        <v>4000</v>
      </c>
      <c r="M157" s="125"/>
      <c r="N157" s="132">
        <v>4000</v>
      </c>
      <c r="O157" s="129">
        <f t="shared" si="8"/>
        <v>4000</v>
      </c>
      <c r="P157" s="125"/>
      <c r="Q157" s="172" t="s">
        <v>552</v>
      </c>
    </row>
    <row r="158" spans="1:17" outlineLevel="1" x14ac:dyDescent="0.3">
      <c r="A158" s="123"/>
      <c r="B158" s="170">
        <v>692</v>
      </c>
      <c r="C158" s="170">
        <v>0</v>
      </c>
      <c r="D158" s="181" t="s">
        <v>125</v>
      </c>
      <c r="E158" s="125"/>
      <c r="F158" s="126">
        <f>4000+2000</f>
        <v>6000</v>
      </c>
      <c r="G158" s="127">
        <v>0</v>
      </c>
      <c r="H158" s="128">
        <v>0</v>
      </c>
      <c r="I158" s="129">
        <f t="shared" si="6"/>
        <v>6000</v>
      </c>
      <c r="J158" s="125"/>
      <c r="K158" s="131">
        <v>6000</v>
      </c>
      <c r="L158" s="129">
        <f t="shared" si="7"/>
        <v>6000</v>
      </c>
      <c r="M158" s="125"/>
      <c r="N158" s="132">
        <v>6000</v>
      </c>
      <c r="O158" s="129">
        <f t="shared" si="8"/>
        <v>6000</v>
      </c>
      <c r="P158" s="125"/>
      <c r="Q158" s="172" t="s">
        <v>552</v>
      </c>
    </row>
    <row r="159" spans="1:17" outlineLevel="1" x14ac:dyDescent="0.3">
      <c r="A159" s="123"/>
      <c r="B159" s="170">
        <v>693</v>
      </c>
      <c r="C159" s="170">
        <v>7</v>
      </c>
      <c r="D159" s="181" t="s">
        <v>126</v>
      </c>
      <c r="E159" s="125"/>
      <c r="F159" s="126">
        <v>6000</v>
      </c>
      <c r="G159" s="127">
        <v>0</v>
      </c>
      <c r="H159" s="128">
        <v>0</v>
      </c>
      <c r="I159" s="129">
        <f t="shared" si="6"/>
        <v>6000</v>
      </c>
      <c r="J159" s="125"/>
      <c r="K159" s="131">
        <v>6000</v>
      </c>
      <c r="L159" s="129">
        <f t="shared" si="7"/>
        <v>6000</v>
      </c>
      <c r="M159" s="125"/>
      <c r="N159" s="132">
        <v>6000</v>
      </c>
      <c r="O159" s="129">
        <f t="shared" si="8"/>
        <v>6000</v>
      </c>
      <c r="P159" s="125"/>
      <c r="Q159" s="172" t="s">
        <v>552</v>
      </c>
    </row>
    <row r="160" spans="1:17" outlineLevel="1" x14ac:dyDescent="0.3">
      <c r="A160" s="123"/>
      <c r="B160" s="170">
        <v>734</v>
      </c>
      <c r="C160" s="170">
        <v>0</v>
      </c>
      <c r="D160" s="181" t="s">
        <v>127</v>
      </c>
      <c r="E160" s="125"/>
      <c r="F160" s="126">
        <f>4000+2000</f>
        <v>6000</v>
      </c>
      <c r="G160" s="127">
        <v>0</v>
      </c>
      <c r="H160" s="128">
        <v>0</v>
      </c>
      <c r="I160" s="129">
        <f t="shared" si="6"/>
        <v>6000</v>
      </c>
      <c r="J160" s="125"/>
      <c r="K160" s="131">
        <v>6000</v>
      </c>
      <c r="L160" s="129">
        <f t="shared" si="7"/>
        <v>6000</v>
      </c>
      <c r="M160" s="125"/>
      <c r="N160" s="132">
        <v>6000</v>
      </c>
      <c r="O160" s="129">
        <f t="shared" si="8"/>
        <v>6000</v>
      </c>
      <c r="P160" s="125"/>
      <c r="Q160" s="172" t="s">
        <v>552</v>
      </c>
    </row>
    <row r="161" spans="1:17" outlineLevel="1" x14ac:dyDescent="0.3">
      <c r="A161" s="123"/>
      <c r="B161" s="170">
        <v>735</v>
      </c>
      <c r="C161" s="170">
        <v>7</v>
      </c>
      <c r="D161" s="181" t="s">
        <v>128</v>
      </c>
      <c r="E161" s="125"/>
      <c r="F161" s="126">
        <f>6000+2000</f>
        <v>8000</v>
      </c>
      <c r="G161" s="127">
        <v>0</v>
      </c>
      <c r="H161" s="128">
        <v>0</v>
      </c>
      <c r="I161" s="129">
        <f t="shared" si="6"/>
        <v>8000</v>
      </c>
      <c r="J161" s="125"/>
      <c r="K161" s="131">
        <v>8000</v>
      </c>
      <c r="L161" s="129">
        <f t="shared" si="7"/>
        <v>8000</v>
      </c>
      <c r="M161" s="125"/>
      <c r="N161" s="132">
        <v>8000</v>
      </c>
      <c r="O161" s="129">
        <f t="shared" si="8"/>
        <v>8000</v>
      </c>
      <c r="P161" s="125"/>
      <c r="Q161" s="172" t="s">
        <v>552</v>
      </c>
    </row>
    <row r="162" spans="1:17" outlineLevel="1" x14ac:dyDescent="0.3">
      <c r="A162" s="123"/>
      <c r="B162" s="170">
        <v>740</v>
      </c>
      <c r="C162" s="170">
        <v>2</v>
      </c>
      <c r="D162" s="181" t="s">
        <v>129</v>
      </c>
      <c r="E162" s="125"/>
      <c r="F162" s="126">
        <v>2500</v>
      </c>
      <c r="G162" s="127">
        <v>0</v>
      </c>
      <c r="H162" s="128">
        <v>0</v>
      </c>
      <c r="I162" s="129">
        <f t="shared" si="6"/>
        <v>2500</v>
      </c>
      <c r="J162" s="125"/>
      <c r="K162" s="131">
        <v>2500</v>
      </c>
      <c r="L162" s="129">
        <f t="shared" si="7"/>
        <v>2500</v>
      </c>
      <c r="M162" s="125"/>
      <c r="N162" s="132">
        <v>2500</v>
      </c>
      <c r="O162" s="129">
        <f t="shared" si="8"/>
        <v>2500</v>
      </c>
      <c r="P162" s="125"/>
      <c r="Q162" s="133" t="s">
        <v>550</v>
      </c>
    </row>
    <row r="163" spans="1:17" outlineLevel="1" x14ac:dyDescent="0.3">
      <c r="A163" s="123"/>
      <c r="B163" s="170">
        <v>740</v>
      </c>
      <c r="C163" s="170">
        <v>3</v>
      </c>
      <c r="D163" s="181" t="s">
        <v>485</v>
      </c>
      <c r="E163" s="125"/>
      <c r="F163" s="126">
        <v>63000</v>
      </c>
      <c r="G163" s="127">
        <v>0</v>
      </c>
      <c r="H163" s="126">
        <v>0</v>
      </c>
      <c r="I163" s="129">
        <f t="shared" si="6"/>
        <v>63000</v>
      </c>
      <c r="J163" s="125"/>
      <c r="K163" s="131">
        <v>70000</v>
      </c>
      <c r="L163" s="129">
        <f t="shared" si="7"/>
        <v>70000</v>
      </c>
      <c r="M163" s="125"/>
      <c r="N163" s="132">
        <v>70000</v>
      </c>
      <c r="O163" s="129">
        <f t="shared" si="8"/>
        <v>70000</v>
      </c>
      <c r="P163" s="125"/>
      <c r="Q163" s="133" t="s">
        <v>550</v>
      </c>
    </row>
    <row r="164" spans="1:17" outlineLevel="1" x14ac:dyDescent="0.3">
      <c r="A164" s="123"/>
      <c r="B164" s="170">
        <v>742</v>
      </c>
      <c r="C164" s="170">
        <v>0</v>
      </c>
      <c r="D164" s="181" t="s">
        <v>130</v>
      </c>
      <c r="E164" s="125"/>
      <c r="F164" s="126">
        <v>1500</v>
      </c>
      <c r="G164" s="127">
        <v>0</v>
      </c>
      <c r="H164" s="128">
        <v>0</v>
      </c>
      <c r="I164" s="129">
        <f t="shared" si="6"/>
        <v>1500</v>
      </c>
      <c r="J164" s="125"/>
      <c r="K164" s="131">
        <v>1500</v>
      </c>
      <c r="L164" s="129">
        <f t="shared" si="7"/>
        <v>1500</v>
      </c>
      <c r="M164" s="125"/>
      <c r="N164" s="132">
        <v>1500</v>
      </c>
      <c r="O164" s="129">
        <f t="shared" si="8"/>
        <v>1500</v>
      </c>
      <c r="P164" s="125"/>
      <c r="Q164" s="133" t="s">
        <v>550</v>
      </c>
    </row>
    <row r="165" spans="1:17" outlineLevel="1" x14ac:dyDescent="0.3">
      <c r="A165" s="123"/>
      <c r="B165" s="170">
        <v>744</v>
      </c>
      <c r="C165" s="170">
        <v>0</v>
      </c>
      <c r="D165" s="181" t="s">
        <v>104</v>
      </c>
      <c r="E165" s="125"/>
      <c r="F165" s="138">
        <v>14762</v>
      </c>
      <c r="G165" s="127">
        <v>0</v>
      </c>
      <c r="H165" s="128">
        <v>0</v>
      </c>
      <c r="I165" s="129">
        <f t="shared" si="6"/>
        <v>14762</v>
      </c>
      <c r="J165" s="125"/>
      <c r="K165" s="140">
        <v>13600</v>
      </c>
      <c r="L165" s="129">
        <f t="shared" si="7"/>
        <v>13600</v>
      </c>
      <c r="M165" s="125"/>
      <c r="N165" s="141">
        <v>12369</v>
      </c>
      <c r="O165" s="129">
        <f t="shared" si="8"/>
        <v>12369</v>
      </c>
      <c r="P165" s="125"/>
      <c r="Q165" s="171" t="s">
        <v>551</v>
      </c>
    </row>
    <row r="166" spans="1:17" outlineLevel="1" x14ac:dyDescent="0.3">
      <c r="A166" s="123"/>
      <c r="B166" s="170">
        <v>805</v>
      </c>
      <c r="C166" s="170">
        <v>0</v>
      </c>
      <c r="D166" s="181" t="s">
        <v>131</v>
      </c>
      <c r="E166" s="125"/>
      <c r="F166" s="138">
        <v>60000</v>
      </c>
      <c r="G166" s="127">
        <v>0</v>
      </c>
      <c r="H166" s="128">
        <v>0</v>
      </c>
      <c r="I166" s="129">
        <f t="shared" si="6"/>
        <v>60000</v>
      </c>
      <c r="J166" s="125"/>
      <c r="K166" s="131">
        <v>75000</v>
      </c>
      <c r="L166" s="129">
        <f t="shared" si="7"/>
        <v>75000</v>
      </c>
      <c r="M166" s="125"/>
      <c r="N166" s="132">
        <v>75000</v>
      </c>
      <c r="O166" s="129">
        <f t="shared" si="8"/>
        <v>75000</v>
      </c>
      <c r="P166" s="125"/>
      <c r="Q166" s="133" t="s">
        <v>550</v>
      </c>
    </row>
    <row r="167" spans="1:17" outlineLevel="1" x14ac:dyDescent="0.3">
      <c r="A167" s="123"/>
      <c r="B167" s="170">
        <v>806</v>
      </c>
      <c r="C167" s="170">
        <v>0</v>
      </c>
      <c r="D167" s="181" t="s">
        <v>132</v>
      </c>
      <c r="E167" s="125"/>
      <c r="F167" s="138">
        <v>9000</v>
      </c>
      <c r="G167" s="127">
        <v>0</v>
      </c>
      <c r="H167" s="128">
        <v>0</v>
      </c>
      <c r="I167" s="129">
        <f t="shared" si="6"/>
        <v>9000</v>
      </c>
      <c r="J167" s="125"/>
      <c r="K167" s="131">
        <v>9000</v>
      </c>
      <c r="L167" s="129">
        <f t="shared" si="7"/>
        <v>9000</v>
      </c>
      <c r="M167" s="125"/>
      <c r="N167" s="132">
        <v>9000</v>
      </c>
      <c r="O167" s="129">
        <f t="shared" si="8"/>
        <v>9000</v>
      </c>
      <c r="P167" s="125"/>
      <c r="Q167" s="133" t="s">
        <v>550</v>
      </c>
    </row>
    <row r="168" spans="1:17" outlineLevel="1" x14ac:dyDescent="0.3">
      <c r="A168" s="123"/>
      <c r="B168" s="170">
        <v>812</v>
      </c>
      <c r="C168" s="170">
        <v>3</v>
      </c>
      <c r="D168" s="181" t="s">
        <v>133</v>
      </c>
      <c r="E168" s="125"/>
      <c r="F168" s="126">
        <v>14000</v>
      </c>
      <c r="G168" s="127">
        <v>0</v>
      </c>
      <c r="H168" s="128">
        <v>0</v>
      </c>
      <c r="I168" s="129">
        <f t="shared" si="6"/>
        <v>14000</v>
      </c>
      <c r="J168" s="125"/>
      <c r="K168" s="131">
        <v>14000</v>
      </c>
      <c r="L168" s="129">
        <f t="shared" si="7"/>
        <v>14000</v>
      </c>
      <c r="M168" s="125"/>
      <c r="N168" s="132">
        <v>14000</v>
      </c>
      <c r="O168" s="129">
        <f t="shared" si="8"/>
        <v>14000</v>
      </c>
      <c r="P168" s="125"/>
      <c r="Q168" s="133" t="s">
        <v>550</v>
      </c>
    </row>
    <row r="169" spans="1:17" outlineLevel="1" x14ac:dyDescent="0.3">
      <c r="A169" s="123"/>
      <c r="B169" s="170">
        <v>812</v>
      </c>
      <c r="C169" s="170">
        <v>4</v>
      </c>
      <c r="D169" s="181" t="s">
        <v>134</v>
      </c>
      <c r="E169" s="125"/>
      <c r="F169" s="126">
        <v>188000</v>
      </c>
      <c r="G169" s="127">
        <v>0</v>
      </c>
      <c r="H169" s="128">
        <v>0</v>
      </c>
      <c r="I169" s="129">
        <f t="shared" si="6"/>
        <v>188000</v>
      </c>
      <c r="J169" s="125"/>
      <c r="K169" s="131">
        <v>190000</v>
      </c>
      <c r="L169" s="129">
        <f t="shared" si="7"/>
        <v>190000</v>
      </c>
      <c r="M169" s="125"/>
      <c r="N169" s="132">
        <v>190000</v>
      </c>
      <c r="O169" s="129">
        <f t="shared" si="8"/>
        <v>190000</v>
      </c>
      <c r="P169" s="125"/>
      <c r="Q169" s="133" t="s">
        <v>550</v>
      </c>
    </row>
    <row r="170" spans="1:17" outlineLevel="1" x14ac:dyDescent="0.3">
      <c r="A170" s="123"/>
      <c r="B170" s="170">
        <v>817</v>
      </c>
      <c r="C170" s="170">
        <v>0</v>
      </c>
      <c r="D170" s="181" t="s">
        <v>135</v>
      </c>
      <c r="E170" s="125"/>
      <c r="F170" s="138">
        <v>1248</v>
      </c>
      <c r="G170" s="127">
        <v>0</v>
      </c>
      <c r="H170" s="128">
        <v>0</v>
      </c>
      <c r="I170" s="129">
        <f t="shared" si="6"/>
        <v>1248</v>
      </c>
      <c r="J170" s="125"/>
      <c r="K170" s="140">
        <v>1143</v>
      </c>
      <c r="L170" s="129">
        <f t="shared" si="7"/>
        <v>1143</v>
      </c>
      <c r="M170" s="125"/>
      <c r="N170" s="141">
        <v>1034</v>
      </c>
      <c r="O170" s="129">
        <f t="shared" si="8"/>
        <v>1034</v>
      </c>
      <c r="P170" s="125"/>
      <c r="Q170" s="171" t="s">
        <v>551</v>
      </c>
    </row>
    <row r="171" spans="1:17" s="143" customFormat="1" outlineLevel="1" x14ac:dyDescent="0.3">
      <c r="A171" s="135"/>
      <c r="B171" s="170">
        <v>820</v>
      </c>
      <c r="C171" s="170">
        <v>12</v>
      </c>
      <c r="D171" s="181" t="s">
        <v>136</v>
      </c>
      <c r="E171" s="137"/>
      <c r="F171" s="138">
        <v>20000</v>
      </c>
      <c r="G171" s="127">
        <v>0</v>
      </c>
      <c r="H171" s="138">
        <v>0</v>
      </c>
      <c r="I171" s="142">
        <f t="shared" si="6"/>
        <v>20000</v>
      </c>
      <c r="J171" s="137"/>
      <c r="K171" s="140">
        <v>20000</v>
      </c>
      <c r="L171" s="142">
        <f t="shared" si="7"/>
        <v>20000</v>
      </c>
      <c r="M171" s="137"/>
      <c r="N171" s="141">
        <v>20000</v>
      </c>
      <c r="O171" s="129">
        <f t="shared" si="8"/>
        <v>20000</v>
      </c>
      <c r="P171" s="137"/>
      <c r="Q171" s="133" t="s">
        <v>550</v>
      </c>
    </row>
    <row r="172" spans="1:17" outlineLevel="1" x14ac:dyDescent="0.3">
      <c r="A172" s="123"/>
      <c r="B172" s="170">
        <v>932</v>
      </c>
      <c r="C172" s="170">
        <v>0</v>
      </c>
      <c r="D172" s="181" t="s">
        <v>137</v>
      </c>
      <c r="E172" s="125"/>
      <c r="F172" s="126">
        <v>9000</v>
      </c>
      <c r="G172" s="127">
        <v>0</v>
      </c>
      <c r="H172" s="128">
        <v>0</v>
      </c>
      <c r="I172" s="129">
        <f t="shared" si="6"/>
        <v>9000</v>
      </c>
      <c r="J172" s="125"/>
      <c r="K172" s="131">
        <v>9000</v>
      </c>
      <c r="L172" s="129">
        <f t="shared" si="7"/>
        <v>9000</v>
      </c>
      <c r="M172" s="125"/>
      <c r="N172" s="132">
        <v>9000</v>
      </c>
      <c r="O172" s="129">
        <f t="shared" si="8"/>
        <v>9000</v>
      </c>
      <c r="P172" s="125"/>
      <c r="Q172" s="133" t="s">
        <v>550</v>
      </c>
    </row>
    <row r="173" spans="1:17" outlineLevel="1" x14ac:dyDescent="0.3">
      <c r="A173" s="123"/>
      <c r="B173" s="170">
        <v>939</v>
      </c>
      <c r="C173" s="170">
        <v>0</v>
      </c>
      <c r="D173" s="181" t="s">
        <v>530</v>
      </c>
      <c r="E173" s="125"/>
      <c r="F173" s="138">
        <v>119940</v>
      </c>
      <c r="G173" s="127">
        <v>0</v>
      </c>
      <c r="H173" s="128">
        <v>0</v>
      </c>
      <c r="I173" s="129">
        <f t="shared" si="6"/>
        <v>119940</v>
      </c>
      <c r="J173" s="125"/>
      <c r="K173" s="140">
        <v>0</v>
      </c>
      <c r="L173" s="129">
        <f t="shared" si="7"/>
        <v>0</v>
      </c>
      <c r="M173" s="125"/>
      <c r="N173" s="141">
        <v>0</v>
      </c>
      <c r="O173" s="129">
        <f t="shared" si="8"/>
        <v>0</v>
      </c>
      <c r="P173" s="125"/>
      <c r="Q173" s="133" t="s">
        <v>550</v>
      </c>
    </row>
    <row r="174" spans="1:17" outlineLevel="1" x14ac:dyDescent="0.3">
      <c r="A174" s="123"/>
      <c r="B174" s="170">
        <v>939</v>
      </c>
      <c r="C174" s="170">
        <v>1</v>
      </c>
      <c r="D174" s="181" t="s">
        <v>537</v>
      </c>
      <c r="E174" s="125"/>
      <c r="F174" s="138">
        <v>64350</v>
      </c>
      <c r="G174" s="127">
        <v>0</v>
      </c>
      <c r="H174" s="128">
        <v>0</v>
      </c>
      <c r="I174" s="129">
        <f t="shared" si="6"/>
        <v>64350</v>
      </c>
      <c r="J174" s="125"/>
      <c r="K174" s="140">
        <v>0</v>
      </c>
      <c r="L174" s="129">
        <f t="shared" si="7"/>
        <v>0</v>
      </c>
      <c r="M174" s="125"/>
      <c r="N174" s="141">
        <v>0</v>
      </c>
      <c r="O174" s="129">
        <f t="shared" si="8"/>
        <v>0</v>
      </c>
      <c r="P174" s="125"/>
      <c r="Q174" s="172" t="s">
        <v>552</v>
      </c>
    </row>
    <row r="175" spans="1:17" outlineLevel="1" x14ac:dyDescent="0.3">
      <c r="A175" s="123"/>
      <c r="B175" s="170">
        <v>1000</v>
      </c>
      <c r="C175" s="170">
        <v>0</v>
      </c>
      <c r="D175" s="181" t="s">
        <v>138</v>
      </c>
      <c r="E175" s="125"/>
      <c r="F175" s="126">
        <v>167400</v>
      </c>
      <c r="G175" s="127">
        <v>0</v>
      </c>
      <c r="H175" s="128">
        <v>0</v>
      </c>
      <c r="I175" s="129">
        <f t="shared" si="6"/>
        <v>167400</v>
      </c>
      <c r="J175" s="125"/>
      <c r="K175" s="131">
        <v>167400</v>
      </c>
      <c r="L175" s="129">
        <f t="shared" si="7"/>
        <v>167400</v>
      </c>
      <c r="M175" s="125"/>
      <c r="N175" s="132">
        <v>167400</v>
      </c>
      <c r="O175" s="129">
        <f t="shared" si="8"/>
        <v>167400</v>
      </c>
      <c r="P175" s="125"/>
      <c r="Q175" s="133" t="s">
        <v>550</v>
      </c>
    </row>
    <row r="176" spans="1:17" outlineLevel="1" x14ac:dyDescent="0.3">
      <c r="A176" s="123"/>
      <c r="B176" s="170">
        <v>1000</v>
      </c>
      <c r="C176" s="170">
        <v>5</v>
      </c>
      <c r="D176" s="181" t="s">
        <v>139</v>
      </c>
      <c r="E176" s="125"/>
      <c r="F176" s="126">
        <v>14000</v>
      </c>
      <c r="G176" s="127">
        <v>0</v>
      </c>
      <c r="H176" s="128">
        <v>0</v>
      </c>
      <c r="I176" s="129">
        <f t="shared" si="6"/>
        <v>14000</v>
      </c>
      <c r="J176" s="125"/>
      <c r="K176" s="131">
        <v>14000</v>
      </c>
      <c r="L176" s="129">
        <f t="shared" si="7"/>
        <v>14000</v>
      </c>
      <c r="M176" s="125"/>
      <c r="N176" s="132">
        <v>14000</v>
      </c>
      <c r="O176" s="129">
        <f t="shared" si="8"/>
        <v>14000</v>
      </c>
      <c r="P176" s="125"/>
      <c r="Q176" s="172" t="s">
        <v>552</v>
      </c>
    </row>
    <row r="177" spans="1:17" outlineLevel="1" x14ac:dyDescent="0.3">
      <c r="A177" s="123"/>
      <c r="B177" s="170">
        <v>1026</v>
      </c>
      <c r="C177" s="170">
        <v>0</v>
      </c>
      <c r="D177" s="181" t="s">
        <v>140</v>
      </c>
      <c r="E177" s="125"/>
      <c r="F177" s="126">
        <v>8000</v>
      </c>
      <c r="G177" s="127">
        <v>0</v>
      </c>
      <c r="H177" s="126">
        <v>0</v>
      </c>
      <c r="I177" s="129">
        <f t="shared" si="6"/>
        <v>8000</v>
      </c>
      <c r="J177" s="125"/>
      <c r="K177" s="131">
        <v>8000</v>
      </c>
      <c r="L177" s="129">
        <f t="shared" si="7"/>
        <v>8000</v>
      </c>
      <c r="M177" s="125"/>
      <c r="N177" s="132">
        <v>8000</v>
      </c>
      <c r="O177" s="129">
        <f t="shared" si="8"/>
        <v>8000</v>
      </c>
      <c r="P177" s="125"/>
      <c r="Q177" s="133" t="s">
        <v>550</v>
      </c>
    </row>
    <row r="178" spans="1:17" outlineLevel="1" x14ac:dyDescent="0.3">
      <c r="A178" s="123"/>
      <c r="B178" s="170">
        <v>1027</v>
      </c>
      <c r="C178" s="170">
        <v>0</v>
      </c>
      <c r="D178" s="181" t="s">
        <v>141</v>
      </c>
      <c r="E178" s="125"/>
      <c r="F178" s="126">
        <v>8000</v>
      </c>
      <c r="G178" s="127">
        <v>0</v>
      </c>
      <c r="H178" s="126">
        <v>0</v>
      </c>
      <c r="I178" s="129">
        <f t="shared" si="6"/>
        <v>8000</v>
      </c>
      <c r="J178" s="125"/>
      <c r="K178" s="131">
        <v>8000</v>
      </c>
      <c r="L178" s="129">
        <f t="shared" si="7"/>
        <v>8000</v>
      </c>
      <c r="M178" s="125"/>
      <c r="N178" s="132">
        <v>8000</v>
      </c>
      <c r="O178" s="129">
        <f t="shared" si="8"/>
        <v>8000</v>
      </c>
      <c r="P178" s="125"/>
      <c r="Q178" s="133" t="s">
        <v>550</v>
      </c>
    </row>
    <row r="179" spans="1:17" outlineLevel="1" x14ac:dyDescent="0.3">
      <c r="A179" s="123"/>
      <c r="B179" s="170">
        <v>1028</v>
      </c>
      <c r="C179" s="170">
        <v>0</v>
      </c>
      <c r="D179" s="181" t="s">
        <v>142</v>
      </c>
      <c r="E179" s="125"/>
      <c r="F179" s="126">
        <v>5000</v>
      </c>
      <c r="G179" s="127">
        <v>0</v>
      </c>
      <c r="H179" s="126">
        <v>0</v>
      </c>
      <c r="I179" s="129">
        <f t="shared" si="6"/>
        <v>5000</v>
      </c>
      <c r="J179" s="125"/>
      <c r="K179" s="131">
        <v>5000</v>
      </c>
      <c r="L179" s="129">
        <f t="shared" si="7"/>
        <v>5000</v>
      </c>
      <c r="M179" s="125"/>
      <c r="N179" s="132">
        <v>5000</v>
      </c>
      <c r="O179" s="129">
        <f t="shared" si="8"/>
        <v>5000</v>
      </c>
      <c r="P179" s="125"/>
      <c r="Q179" s="133" t="s">
        <v>550</v>
      </c>
    </row>
    <row r="180" spans="1:17" outlineLevel="1" x14ac:dyDescent="0.3">
      <c r="A180" s="123"/>
      <c r="B180" s="170">
        <v>1029</v>
      </c>
      <c r="C180" s="170">
        <v>0</v>
      </c>
      <c r="D180" s="181" t="s">
        <v>143</v>
      </c>
      <c r="E180" s="125"/>
      <c r="F180" s="126">
        <v>5000</v>
      </c>
      <c r="G180" s="127">
        <v>0</v>
      </c>
      <c r="H180" s="126">
        <v>0</v>
      </c>
      <c r="I180" s="129">
        <f t="shared" si="6"/>
        <v>5000</v>
      </c>
      <c r="J180" s="125"/>
      <c r="K180" s="131">
        <v>5000</v>
      </c>
      <c r="L180" s="129">
        <f t="shared" si="7"/>
        <v>5000</v>
      </c>
      <c r="M180" s="125"/>
      <c r="N180" s="132">
        <v>5000</v>
      </c>
      <c r="O180" s="129">
        <f t="shared" si="8"/>
        <v>5000</v>
      </c>
      <c r="P180" s="125"/>
      <c r="Q180" s="133" t="s">
        <v>550</v>
      </c>
    </row>
    <row r="181" spans="1:17" outlineLevel="1" x14ac:dyDescent="0.3">
      <c r="A181" s="123"/>
      <c r="B181" s="170">
        <v>1040</v>
      </c>
      <c r="C181" s="170">
        <v>0</v>
      </c>
      <c r="D181" s="181" t="s">
        <v>144</v>
      </c>
      <c r="E181" s="125"/>
      <c r="F181" s="126">
        <v>8000</v>
      </c>
      <c r="G181" s="127">
        <v>0</v>
      </c>
      <c r="H181" s="128">
        <v>0</v>
      </c>
      <c r="I181" s="129">
        <f t="shared" si="6"/>
        <v>8000</v>
      </c>
      <c r="J181" s="125"/>
      <c r="K181" s="131">
        <v>8000</v>
      </c>
      <c r="L181" s="129">
        <f t="shared" si="7"/>
        <v>8000</v>
      </c>
      <c r="M181" s="125"/>
      <c r="N181" s="132">
        <v>8000</v>
      </c>
      <c r="O181" s="129">
        <f t="shared" si="8"/>
        <v>8000</v>
      </c>
      <c r="P181" s="125"/>
      <c r="Q181" s="133" t="s">
        <v>550</v>
      </c>
    </row>
    <row r="182" spans="1:17" outlineLevel="1" x14ac:dyDescent="0.3">
      <c r="A182" s="123"/>
      <c r="B182" s="170">
        <v>1050</v>
      </c>
      <c r="C182" s="170">
        <v>0</v>
      </c>
      <c r="D182" s="181" t="s">
        <v>104</v>
      </c>
      <c r="E182" s="125"/>
      <c r="F182" s="138">
        <v>729</v>
      </c>
      <c r="G182" s="127">
        <v>0</v>
      </c>
      <c r="H182" s="128">
        <v>0</v>
      </c>
      <c r="I182" s="129">
        <f t="shared" si="6"/>
        <v>729</v>
      </c>
      <c r="J182" s="125"/>
      <c r="K182" s="140">
        <v>668</v>
      </c>
      <c r="L182" s="129">
        <f t="shared" si="7"/>
        <v>668</v>
      </c>
      <c r="M182" s="125"/>
      <c r="N182" s="141">
        <v>605</v>
      </c>
      <c r="O182" s="129">
        <f t="shared" si="8"/>
        <v>605</v>
      </c>
      <c r="P182" s="125"/>
      <c r="Q182" s="171" t="s">
        <v>551</v>
      </c>
    </row>
    <row r="183" spans="1:17" outlineLevel="1" x14ac:dyDescent="0.3">
      <c r="A183" s="123"/>
      <c r="B183" s="170">
        <v>1143</v>
      </c>
      <c r="C183" s="170">
        <v>0</v>
      </c>
      <c r="D183" s="181" t="s">
        <v>520</v>
      </c>
      <c r="E183" s="125"/>
      <c r="F183" s="126">
        <v>8967</v>
      </c>
      <c r="G183" s="127">
        <v>0</v>
      </c>
      <c r="H183" s="128">
        <v>0</v>
      </c>
      <c r="I183" s="129">
        <f t="shared" si="6"/>
        <v>8967</v>
      </c>
      <c r="J183" s="125"/>
      <c r="K183" s="131">
        <v>8967</v>
      </c>
      <c r="L183" s="129">
        <f t="shared" si="7"/>
        <v>8967</v>
      </c>
      <c r="M183" s="125"/>
      <c r="N183" s="132">
        <v>8967</v>
      </c>
      <c r="O183" s="129">
        <f t="shared" si="8"/>
        <v>8967</v>
      </c>
      <c r="P183" s="125"/>
      <c r="Q183" s="172" t="s">
        <v>552</v>
      </c>
    </row>
    <row r="184" spans="1:17" outlineLevel="1" x14ac:dyDescent="0.3">
      <c r="A184" s="123"/>
      <c r="B184" s="170">
        <v>1370</v>
      </c>
      <c r="C184" s="170">
        <v>0</v>
      </c>
      <c r="D184" s="181" t="s">
        <v>145</v>
      </c>
      <c r="E184" s="125"/>
      <c r="F184" s="126">
        <v>22000</v>
      </c>
      <c r="G184" s="127">
        <v>0</v>
      </c>
      <c r="H184" s="128">
        <v>0</v>
      </c>
      <c r="I184" s="129">
        <f t="shared" si="6"/>
        <v>22000</v>
      </c>
      <c r="J184" s="125"/>
      <c r="K184" s="131">
        <v>22000</v>
      </c>
      <c r="L184" s="129">
        <f t="shared" si="7"/>
        <v>22000</v>
      </c>
      <c r="M184" s="125"/>
      <c r="N184" s="132">
        <v>22000</v>
      </c>
      <c r="O184" s="129">
        <f t="shared" si="8"/>
        <v>22000</v>
      </c>
      <c r="P184" s="125"/>
      <c r="Q184" s="133" t="s">
        <v>550</v>
      </c>
    </row>
    <row r="185" spans="1:17" outlineLevel="1" x14ac:dyDescent="0.3">
      <c r="A185" s="123"/>
      <c r="B185" s="170">
        <v>1417</v>
      </c>
      <c r="C185" s="170">
        <v>5</v>
      </c>
      <c r="D185" s="181" t="s">
        <v>146</v>
      </c>
      <c r="E185" s="125"/>
      <c r="F185" s="126">
        <v>20000</v>
      </c>
      <c r="G185" s="127">
        <v>0</v>
      </c>
      <c r="H185" s="128">
        <v>0</v>
      </c>
      <c r="I185" s="129">
        <f t="shared" si="6"/>
        <v>20000</v>
      </c>
      <c r="J185" s="125"/>
      <c r="K185" s="131">
        <v>20000</v>
      </c>
      <c r="L185" s="129">
        <f t="shared" si="7"/>
        <v>20000</v>
      </c>
      <c r="M185" s="125"/>
      <c r="N185" s="132">
        <v>20000</v>
      </c>
      <c r="O185" s="129">
        <f t="shared" si="8"/>
        <v>20000</v>
      </c>
      <c r="P185" s="125"/>
      <c r="Q185" s="172" t="s">
        <v>552</v>
      </c>
    </row>
    <row r="186" spans="1:17" outlineLevel="1" x14ac:dyDescent="0.3">
      <c r="A186" s="123"/>
      <c r="B186" s="170">
        <v>1420</v>
      </c>
      <c r="C186" s="170">
        <v>0</v>
      </c>
      <c r="D186" s="181" t="s">
        <v>147</v>
      </c>
      <c r="E186" s="125"/>
      <c r="F186" s="126">
        <v>26400</v>
      </c>
      <c r="G186" s="127">
        <v>0</v>
      </c>
      <c r="H186" s="128">
        <v>0</v>
      </c>
      <c r="I186" s="129">
        <f t="shared" si="6"/>
        <v>26400</v>
      </c>
      <c r="J186" s="125"/>
      <c r="K186" s="131">
        <v>26400</v>
      </c>
      <c r="L186" s="129">
        <f t="shared" si="7"/>
        <v>26400</v>
      </c>
      <c r="M186" s="125"/>
      <c r="N186" s="132">
        <v>26400</v>
      </c>
      <c r="O186" s="129">
        <f t="shared" si="8"/>
        <v>26400</v>
      </c>
      <c r="P186" s="125"/>
      <c r="Q186" s="133" t="s">
        <v>550</v>
      </c>
    </row>
    <row r="187" spans="1:17" outlineLevel="1" x14ac:dyDescent="0.3">
      <c r="A187" s="123"/>
      <c r="B187" s="170">
        <v>1434</v>
      </c>
      <c r="C187" s="170">
        <v>0</v>
      </c>
      <c r="D187" s="181" t="s">
        <v>148</v>
      </c>
      <c r="E187" s="125"/>
      <c r="F187" s="126">
        <v>10549</v>
      </c>
      <c r="G187" s="127">
        <v>0</v>
      </c>
      <c r="H187" s="128">
        <v>0</v>
      </c>
      <c r="I187" s="129">
        <f t="shared" si="6"/>
        <v>10549</v>
      </c>
      <c r="J187" s="125"/>
      <c r="K187" s="131">
        <v>9723</v>
      </c>
      <c r="L187" s="129">
        <f t="shared" si="7"/>
        <v>9723</v>
      </c>
      <c r="M187" s="125"/>
      <c r="N187" s="132">
        <v>8847</v>
      </c>
      <c r="O187" s="129">
        <f t="shared" si="8"/>
        <v>8847</v>
      </c>
      <c r="P187" s="125"/>
      <c r="Q187" s="171" t="s">
        <v>551</v>
      </c>
    </row>
    <row r="188" spans="1:17" outlineLevel="1" x14ac:dyDescent="0.3">
      <c r="A188" s="123"/>
      <c r="B188" s="170">
        <v>1482</v>
      </c>
      <c r="C188" s="170">
        <v>0</v>
      </c>
      <c r="D188" s="181" t="s">
        <v>104</v>
      </c>
      <c r="E188" s="125"/>
      <c r="F188" s="126">
        <v>464</v>
      </c>
      <c r="G188" s="127">
        <v>0</v>
      </c>
      <c r="H188" s="128">
        <v>0</v>
      </c>
      <c r="I188" s="129">
        <f t="shared" si="6"/>
        <v>464</v>
      </c>
      <c r="J188" s="125"/>
      <c r="K188" s="131">
        <v>0</v>
      </c>
      <c r="L188" s="129">
        <f t="shared" si="7"/>
        <v>0</v>
      </c>
      <c r="M188" s="125"/>
      <c r="N188" s="132">
        <v>0</v>
      </c>
      <c r="O188" s="129">
        <f t="shared" si="8"/>
        <v>0</v>
      </c>
      <c r="P188" s="125"/>
      <c r="Q188" s="171" t="s">
        <v>551</v>
      </c>
    </row>
    <row r="189" spans="1:17" outlineLevel="1" x14ac:dyDescent="0.3">
      <c r="A189" s="123"/>
      <c r="B189" s="170">
        <v>1484</v>
      </c>
      <c r="C189" s="170">
        <v>0</v>
      </c>
      <c r="D189" s="181" t="s">
        <v>104</v>
      </c>
      <c r="E189" s="125"/>
      <c r="F189" s="126">
        <v>2048</v>
      </c>
      <c r="G189" s="127">
        <v>0</v>
      </c>
      <c r="H189" s="128">
        <v>0</v>
      </c>
      <c r="I189" s="129">
        <f t="shared" si="6"/>
        <v>2048</v>
      </c>
      <c r="J189" s="125"/>
      <c r="K189" s="131">
        <v>1484</v>
      </c>
      <c r="L189" s="129">
        <f t="shared" si="7"/>
        <v>1484</v>
      </c>
      <c r="M189" s="125"/>
      <c r="N189" s="132">
        <v>896</v>
      </c>
      <c r="O189" s="129">
        <f t="shared" si="8"/>
        <v>896</v>
      </c>
      <c r="P189" s="125"/>
      <c r="Q189" s="171" t="s">
        <v>551</v>
      </c>
    </row>
    <row r="190" spans="1:17" outlineLevel="1" x14ac:dyDescent="0.3">
      <c r="A190" s="123"/>
      <c r="B190" s="170">
        <v>1486</v>
      </c>
      <c r="C190" s="170">
        <v>0</v>
      </c>
      <c r="D190" s="181" t="s">
        <v>104</v>
      </c>
      <c r="E190" s="125"/>
      <c r="F190" s="126">
        <v>31148</v>
      </c>
      <c r="G190" s="127">
        <v>0</v>
      </c>
      <c r="H190" s="128">
        <v>0</v>
      </c>
      <c r="I190" s="129">
        <f t="shared" si="6"/>
        <v>31148</v>
      </c>
      <c r="J190" s="125"/>
      <c r="K190" s="131">
        <v>29793</v>
      </c>
      <c r="L190" s="129">
        <f t="shared" si="7"/>
        <v>29793</v>
      </c>
      <c r="M190" s="125"/>
      <c r="N190" s="132">
        <v>28397</v>
      </c>
      <c r="O190" s="129">
        <f t="shared" si="8"/>
        <v>28397</v>
      </c>
      <c r="P190" s="125"/>
      <c r="Q190" s="171" t="s">
        <v>551</v>
      </c>
    </row>
    <row r="191" spans="1:17" outlineLevel="1" x14ac:dyDescent="0.3">
      <c r="A191" s="123"/>
      <c r="B191" s="170">
        <v>1490</v>
      </c>
      <c r="C191" s="170">
        <v>0</v>
      </c>
      <c r="D191" s="181" t="s">
        <v>149</v>
      </c>
      <c r="E191" s="125"/>
      <c r="F191" s="126">
        <v>3000</v>
      </c>
      <c r="G191" s="127">
        <v>0</v>
      </c>
      <c r="H191" s="128">
        <v>0</v>
      </c>
      <c r="I191" s="129">
        <f t="shared" si="6"/>
        <v>3000</v>
      </c>
      <c r="J191" s="125"/>
      <c r="K191" s="131">
        <v>3000</v>
      </c>
      <c r="L191" s="129">
        <f t="shared" si="7"/>
        <v>3000</v>
      </c>
      <c r="M191" s="125"/>
      <c r="N191" s="132">
        <v>3000</v>
      </c>
      <c r="O191" s="129">
        <f t="shared" si="8"/>
        <v>3000</v>
      </c>
      <c r="P191" s="125"/>
      <c r="Q191" s="133" t="s">
        <v>550</v>
      </c>
    </row>
    <row r="192" spans="1:17" outlineLevel="1" x14ac:dyDescent="0.3">
      <c r="A192" s="123"/>
      <c r="B192" s="170">
        <v>1538</v>
      </c>
      <c r="C192" s="170">
        <v>0</v>
      </c>
      <c r="D192" s="181" t="s">
        <v>104</v>
      </c>
      <c r="E192" s="125"/>
      <c r="F192" s="126">
        <v>12904</v>
      </c>
      <c r="G192" s="127">
        <v>0</v>
      </c>
      <c r="H192" s="128">
        <v>0</v>
      </c>
      <c r="I192" s="129">
        <f t="shared" si="6"/>
        <v>12904</v>
      </c>
      <c r="J192" s="125"/>
      <c r="K192" s="131">
        <v>9941</v>
      </c>
      <c r="L192" s="129">
        <f t="shared" si="7"/>
        <v>9941</v>
      </c>
      <c r="M192" s="125"/>
      <c r="N192" s="141">
        <v>7463</v>
      </c>
      <c r="O192" s="129">
        <f t="shared" si="8"/>
        <v>7463</v>
      </c>
      <c r="P192" s="125"/>
      <c r="Q192" s="171" t="s">
        <v>551</v>
      </c>
    </row>
    <row r="193" spans="1:17" outlineLevel="1" x14ac:dyDescent="0.3">
      <c r="A193" s="123"/>
      <c r="B193" s="170">
        <v>1575</v>
      </c>
      <c r="C193" s="170">
        <v>0</v>
      </c>
      <c r="D193" s="181" t="s">
        <v>150</v>
      </c>
      <c r="E193" s="125"/>
      <c r="F193" s="126">
        <v>610000</v>
      </c>
      <c r="G193" s="127">
        <v>0</v>
      </c>
      <c r="H193" s="128">
        <v>0</v>
      </c>
      <c r="I193" s="129">
        <f t="shared" si="6"/>
        <v>610000</v>
      </c>
      <c r="J193" s="125"/>
      <c r="K193" s="131">
        <v>610000</v>
      </c>
      <c r="L193" s="129">
        <f t="shared" si="7"/>
        <v>610000</v>
      </c>
      <c r="M193" s="125"/>
      <c r="N193" s="132">
        <v>610000</v>
      </c>
      <c r="O193" s="129">
        <f t="shared" si="8"/>
        <v>610000</v>
      </c>
      <c r="P193" s="125"/>
      <c r="Q193" s="171" t="s">
        <v>551</v>
      </c>
    </row>
    <row r="194" spans="1:17" outlineLevel="1" x14ac:dyDescent="0.3">
      <c r="A194" s="123"/>
      <c r="B194" s="170">
        <v>1575</v>
      </c>
      <c r="C194" s="170">
        <v>1</v>
      </c>
      <c r="D194" s="181" t="s">
        <v>150</v>
      </c>
      <c r="E194" s="125"/>
      <c r="F194" s="138">
        <f>68000+75889</f>
        <v>143889</v>
      </c>
      <c r="G194" s="127">
        <v>0</v>
      </c>
      <c r="H194" s="128">
        <v>0</v>
      </c>
      <c r="I194" s="129">
        <f t="shared" si="6"/>
        <v>143889</v>
      </c>
      <c r="J194" s="125"/>
      <c r="K194" s="140">
        <f>68000</f>
        <v>68000</v>
      </c>
      <c r="L194" s="129">
        <f t="shared" si="7"/>
        <v>68000</v>
      </c>
      <c r="M194" s="125"/>
      <c r="N194" s="141">
        <v>68000</v>
      </c>
      <c r="O194" s="129">
        <f t="shared" si="8"/>
        <v>68000</v>
      </c>
      <c r="P194" s="125"/>
      <c r="Q194" s="171" t="s">
        <v>551</v>
      </c>
    </row>
    <row r="195" spans="1:17" outlineLevel="1" x14ac:dyDescent="0.3">
      <c r="A195" s="123"/>
      <c r="B195" s="170">
        <v>1580</v>
      </c>
      <c r="C195" s="170">
        <v>0</v>
      </c>
      <c r="D195" s="181" t="s">
        <v>151</v>
      </c>
      <c r="E195" s="125"/>
      <c r="F195" s="126">
        <v>10000</v>
      </c>
      <c r="G195" s="127">
        <v>0</v>
      </c>
      <c r="H195" s="128">
        <v>0</v>
      </c>
      <c r="I195" s="129">
        <f t="shared" si="6"/>
        <v>10000</v>
      </c>
      <c r="J195" s="125"/>
      <c r="K195" s="131">
        <v>10000</v>
      </c>
      <c r="L195" s="129">
        <f t="shared" si="7"/>
        <v>10000</v>
      </c>
      <c r="M195" s="125"/>
      <c r="N195" s="132">
        <v>10000</v>
      </c>
      <c r="O195" s="129">
        <f t="shared" si="8"/>
        <v>10000</v>
      </c>
      <c r="P195" s="125"/>
      <c r="Q195" s="171" t="s">
        <v>551</v>
      </c>
    </row>
    <row r="196" spans="1:17" outlineLevel="1" x14ac:dyDescent="0.3">
      <c r="A196" s="123"/>
      <c r="B196" s="170">
        <v>1581</v>
      </c>
      <c r="C196" s="170">
        <v>0</v>
      </c>
      <c r="D196" s="181" t="s">
        <v>464</v>
      </c>
      <c r="E196" s="125"/>
      <c r="F196" s="126">
        <v>10000</v>
      </c>
      <c r="G196" s="127">
        <v>0</v>
      </c>
      <c r="H196" s="128">
        <v>0</v>
      </c>
      <c r="I196" s="129">
        <f t="shared" ref="I196:I259" si="9">SUM(F196:H196)</f>
        <v>10000</v>
      </c>
      <c r="J196" s="125"/>
      <c r="K196" s="131">
        <v>10000</v>
      </c>
      <c r="L196" s="129">
        <f t="shared" ref="L196:L259" si="10">SUM(J196:K196)</f>
        <v>10000</v>
      </c>
      <c r="M196" s="125"/>
      <c r="N196" s="132">
        <v>10000</v>
      </c>
      <c r="O196" s="129">
        <f t="shared" ref="O196:O259" si="11">SUM(N196:N196)</f>
        <v>10000</v>
      </c>
      <c r="P196" s="125"/>
      <c r="Q196" s="171" t="s">
        <v>551</v>
      </c>
    </row>
    <row r="197" spans="1:17" outlineLevel="1" x14ac:dyDescent="0.3">
      <c r="A197" s="123"/>
      <c r="B197" s="170">
        <v>1785</v>
      </c>
      <c r="C197" s="170">
        <v>6</v>
      </c>
      <c r="D197" s="181" t="s">
        <v>152</v>
      </c>
      <c r="E197" s="125"/>
      <c r="F197" s="138">
        <v>6000</v>
      </c>
      <c r="G197" s="127">
        <v>0</v>
      </c>
      <c r="H197" s="128">
        <v>0</v>
      </c>
      <c r="I197" s="129">
        <f t="shared" si="9"/>
        <v>6000</v>
      </c>
      <c r="J197" s="125"/>
      <c r="K197" s="131">
        <v>6000</v>
      </c>
      <c r="L197" s="129">
        <f t="shared" si="10"/>
        <v>6000</v>
      </c>
      <c r="M197" s="125"/>
      <c r="N197" s="132">
        <v>6000</v>
      </c>
      <c r="O197" s="129">
        <f t="shared" si="11"/>
        <v>6000</v>
      </c>
      <c r="P197" s="125"/>
      <c r="Q197" s="172" t="s">
        <v>552</v>
      </c>
    </row>
    <row r="198" spans="1:17" outlineLevel="1" x14ac:dyDescent="0.3">
      <c r="A198" s="123"/>
      <c r="B198" s="170">
        <v>1787</v>
      </c>
      <c r="C198" s="170">
        <v>0</v>
      </c>
      <c r="D198" s="181" t="s">
        <v>153</v>
      </c>
      <c r="E198" s="125"/>
      <c r="F198" s="138">
        <v>277</v>
      </c>
      <c r="G198" s="127">
        <v>0</v>
      </c>
      <c r="H198" s="128">
        <v>0</v>
      </c>
      <c r="I198" s="129">
        <f t="shared" si="9"/>
        <v>277</v>
      </c>
      <c r="J198" s="125"/>
      <c r="K198" s="140">
        <v>121</v>
      </c>
      <c r="L198" s="129">
        <f t="shared" si="10"/>
        <v>121</v>
      </c>
      <c r="M198" s="125"/>
      <c r="N198" s="141">
        <v>91</v>
      </c>
      <c r="O198" s="129">
        <f t="shared" si="11"/>
        <v>91</v>
      </c>
      <c r="P198" s="125"/>
      <c r="Q198" s="171" t="s">
        <v>551</v>
      </c>
    </row>
    <row r="199" spans="1:17" outlineLevel="1" x14ac:dyDescent="0.3">
      <c r="A199" s="123"/>
      <c r="B199" s="170">
        <v>1789</v>
      </c>
      <c r="C199" s="170">
        <v>0</v>
      </c>
      <c r="D199" s="181" t="s">
        <v>154</v>
      </c>
      <c r="E199" s="125"/>
      <c r="F199" s="138">
        <v>595</v>
      </c>
      <c r="G199" s="127">
        <v>0</v>
      </c>
      <c r="H199" s="128">
        <v>0</v>
      </c>
      <c r="I199" s="129">
        <f t="shared" si="9"/>
        <v>595</v>
      </c>
      <c r="J199" s="125"/>
      <c r="K199" s="140">
        <v>595</v>
      </c>
      <c r="L199" s="129">
        <f t="shared" si="10"/>
        <v>595</v>
      </c>
      <c r="M199" s="125"/>
      <c r="N199" s="141">
        <v>595</v>
      </c>
      <c r="O199" s="129">
        <f t="shared" si="11"/>
        <v>595</v>
      </c>
      <c r="P199" s="125"/>
      <c r="Q199" s="171" t="s">
        <v>551</v>
      </c>
    </row>
    <row r="200" spans="1:17" outlineLevel="1" x14ac:dyDescent="0.3">
      <c r="A200" s="123"/>
      <c r="B200" s="170">
        <v>1876</v>
      </c>
      <c r="C200" s="170">
        <v>0</v>
      </c>
      <c r="D200" s="181" t="s">
        <v>155</v>
      </c>
      <c r="E200" s="125"/>
      <c r="F200" s="138">
        <v>5000</v>
      </c>
      <c r="G200" s="127">
        <v>0</v>
      </c>
      <c r="H200" s="128">
        <v>0</v>
      </c>
      <c r="I200" s="129">
        <f t="shared" si="9"/>
        <v>5000</v>
      </c>
      <c r="J200" s="125"/>
      <c r="K200" s="131">
        <v>5000</v>
      </c>
      <c r="L200" s="129">
        <f t="shared" si="10"/>
        <v>5000</v>
      </c>
      <c r="M200" s="125"/>
      <c r="N200" s="132">
        <v>5000</v>
      </c>
      <c r="O200" s="129">
        <f t="shared" si="11"/>
        <v>5000</v>
      </c>
      <c r="P200" s="125"/>
      <c r="Q200" s="133" t="s">
        <v>550</v>
      </c>
    </row>
    <row r="201" spans="1:17" outlineLevel="1" x14ac:dyDescent="0.3">
      <c r="A201" s="123"/>
      <c r="B201" s="170">
        <v>1895</v>
      </c>
      <c r="C201" s="170">
        <v>0</v>
      </c>
      <c r="D201" s="181" t="s">
        <v>156</v>
      </c>
      <c r="E201" s="125"/>
      <c r="F201" s="138">
        <v>1000</v>
      </c>
      <c r="G201" s="127">
        <v>0</v>
      </c>
      <c r="H201" s="128">
        <v>0</v>
      </c>
      <c r="I201" s="129">
        <f t="shared" si="9"/>
        <v>1000</v>
      </c>
      <c r="J201" s="125"/>
      <c r="K201" s="131">
        <v>1000</v>
      </c>
      <c r="L201" s="129">
        <f t="shared" si="10"/>
        <v>1000</v>
      </c>
      <c r="M201" s="125"/>
      <c r="N201" s="132">
        <v>1000</v>
      </c>
      <c r="O201" s="129">
        <f t="shared" si="11"/>
        <v>1000</v>
      </c>
      <c r="P201" s="125"/>
      <c r="Q201" s="133" t="s">
        <v>550</v>
      </c>
    </row>
    <row r="202" spans="1:17" outlineLevel="1" x14ac:dyDescent="0.3">
      <c r="A202" s="123"/>
      <c r="B202" s="170">
        <v>1900</v>
      </c>
      <c r="C202" s="170">
        <v>1</v>
      </c>
      <c r="D202" s="181" t="s">
        <v>490</v>
      </c>
      <c r="E202" s="125"/>
      <c r="F202" s="138">
        <v>20000</v>
      </c>
      <c r="G202" s="127">
        <v>0</v>
      </c>
      <c r="H202" s="128">
        <v>0</v>
      </c>
      <c r="I202" s="129">
        <f t="shared" si="9"/>
        <v>20000</v>
      </c>
      <c r="J202" s="125"/>
      <c r="K202" s="131">
        <v>20000</v>
      </c>
      <c r="L202" s="129">
        <f t="shared" si="10"/>
        <v>20000</v>
      </c>
      <c r="M202" s="125"/>
      <c r="N202" s="132">
        <v>20000</v>
      </c>
      <c r="O202" s="129">
        <f t="shared" si="11"/>
        <v>20000</v>
      </c>
      <c r="P202" s="125"/>
      <c r="Q202" s="133" t="s">
        <v>550</v>
      </c>
    </row>
    <row r="203" spans="1:17" outlineLevel="1" x14ac:dyDescent="0.3">
      <c r="A203" s="123"/>
      <c r="B203" s="170">
        <v>1900</v>
      </c>
      <c r="C203" s="170">
        <v>2</v>
      </c>
      <c r="D203" s="181" t="s">
        <v>491</v>
      </c>
      <c r="E203" s="125"/>
      <c r="F203" s="138">
        <v>50000</v>
      </c>
      <c r="G203" s="127">
        <v>0</v>
      </c>
      <c r="H203" s="128">
        <v>0</v>
      </c>
      <c r="I203" s="129">
        <f t="shared" si="9"/>
        <v>50000</v>
      </c>
      <c r="J203" s="125"/>
      <c r="K203" s="131">
        <v>50000</v>
      </c>
      <c r="L203" s="129">
        <f t="shared" si="10"/>
        <v>50000</v>
      </c>
      <c r="M203" s="125"/>
      <c r="N203" s="132">
        <v>50000</v>
      </c>
      <c r="O203" s="129">
        <f t="shared" si="11"/>
        <v>50000</v>
      </c>
      <c r="P203" s="125"/>
      <c r="Q203" s="133" t="s">
        <v>550</v>
      </c>
    </row>
    <row r="204" spans="1:17" outlineLevel="1" x14ac:dyDescent="0.3">
      <c r="A204" s="123"/>
      <c r="B204" s="170">
        <v>1900</v>
      </c>
      <c r="C204" s="170">
        <v>3</v>
      </c>
      <c r="D204" s="181" t="s">
        <v>492</v>
      </c>
      <c r="E204" s="125"/>
      <c r="F204" s="138">
        <v>10000</v>
      </c>
      <c r="G204" s="127">
        <v>0</v>
      </c>
      <c r="H204" s="128">
        <v>0</v>
      </c>
      <c r="I204" s="129">
        <f t="shared" si="9"/>
        <v>10000</v>
      </c>
      <c r="J204" s="125"/>
      <c r="K204" s="131">
        <v>10000</v>
      </c>
      <c r="L204" s="129">
        <f t="shared" si="10"/>
        <v>10000</v>
      </c>
      <c r="M204" s="125"/>
      <c r="N204" s="132">
        <v>10000</v>
      </c>
      <c r="O204" s="129">
        <f t="shared" si="11"/>
        <v>10000</v>
      </c>
      <c r="P204" s="125"/>
      <c r="Q204" s="133" t="s">
        <v>550</v>
      </c>
    </row>
    <row r="205" spans="1:17" outlineLevel="1" x14ac:dyDescent="0.3">
      <c r="A205" s="123"/>
      <c r="B205" s="170">
        <v>1900</v>
      </c>
      <c r="C205" s="170">
        <v>4</v>
      </c>
      <c r="D205" s="181" t="s">
        <v>493</v>
      </c>
      <c r="E205" s="125"/>
      <c r="F205" s="138">
        <v>5000</v>
      </c>
      <c r="G205" s="127">
        <v>0</v>
      </c>
      <c r="H205" s="128">
        <v>0</v>
      </c>
      <c r="I205" s="129">
        <f t="shared" si="9"/>
        <v>5000</v>
      </c>
      <c r="J205" s="125"/>
      <c r="K205" s="131">
        <v>5000</v>
      </c>
      <c r="L205" s="129">
        <f t="shared" si="10"/>
        <v>5000</v>
      </c>
      <c r="M205" s="125"/>
      <c r="N205" s="132">
        <v>5000</v>
      </c>
      <c r="O205" s="129">
        <f t="shared" si="11"/>
        <v>5000</v>
      </c>
      <c r="P205" s="125"/>
      <c r="Q205" s="171" t="s">
        <v>551</v>
      </c>
    </row>
    <row r="206" spans="1:17" outlineLevel="1" x14ac:dyDescent="0.3">
      <c r="A206" s="123"/>
      <c r="B206" s="170">
        <v>1900</v>
      </c>
      <c r="C206" s="170">
        <v>5</v>
      </c>
      <c r="D206" s="181" t="s">
        <v>497</v>
      </c>
      <c r="E206" s="125"/>
      <c r="F206" s="138">
        <v>1190</v>
      </c>
      <c r="G206" s="127">
        <v>0</v>
      </c>
      <c r="H206" s="128">
        <v>0</v>
      </c>
      <c r="I206" s="129">
        <f t="shared" si="9"/>
        <v>1190</v>
      </c>
      <c r="J206" s="125"/>
      <c r="K206" s="131">
        <v>1190</v>
      </c>
      <c r="L206" s="129">
        <f t="shared" si="10"/>
        <v>1190</v>
      </c>
      <c r="M206" s="125"/>
      <c r="N206" s="132">
        <v>1190</v>
      </c>
      <c r="O206" s="129">
        <f t="shared" si="11"/>
        <v>1190</v>
      </c>
      <c r="P206" s="125"/>
      <c r="Q206" s="171" t="s">
        <v>551</v>
      </c>
    </row>
    <row r="207" spans="1:17" outlineLevel="1" x14ac:dyDescent="0.3">
      <c r="A207" s="123"/>
      <c r="B207" s="170">
        <v>1900</v>
      </c>
      <c r="C207" s="170">
        <v>6</v>
      </c>
      <c r="D207" s="181" t="s">
        <v>496</v>
      </c>
      <c r="E207" s="125"/>
      <c r="F207" s="138">
        <v>425</v>
      </c>
      <c r="G207" s="127">
        <v>0</v>
      </c>
      <c r="H207" s="128">
        <v>0</v>
      </c>
      <c r="I207" s="129">
        <f t="shared" si="9"/>
        <v>425</v>
      </c>
      <c r="J207" s="125"/>
      <c r="K207" s="131">
        <v>425</v>
      </c>
      <c r="L207" s="129">
        <f t="shared" si="10"/>
        <v>425</v>
      </c>
      <c r="M207" s="125"/>
      <c r="N207" s="132">
        <v>425</v>
      </c>
      <c r="O207" s="129">
        <f t="shared" si="11"/>
        <v>425</v>
      </c>
      <c r="P207" s="125"/>
      <c r="Q207" s="171" t="s">
        <v>551</v>
      </c>
    </row>
    <row r="208" spans="1:17" outlineLevel="1" x14ac:dyDescent="0.3">
      <c r="A208" s="123"/>
      <c r="B208" s="170">
        <v>1942</v>
      </c>
      <c r="C208" s="170">
        <v>0</v>
      </c>
      <c r="D208" s="181" t="s">
        <v>157</v>
      </c>
      <c r="E208" s="125"/>
      <c r="F208" s="138">
        <v>39443</v>
      </c>
      <c r="G208" s="127">
        <v>0</v>
      </c>
      <c r="H208" s="128">
        <v>0</v>
      </c>
      <c r="I208" s="129">
        <f t="shared" si="9"/>
        <v>39443</v>
      </c>
      <c r="J208" s="125"/>
      <c r="K208" s="131">
        <v>39443</v>
      </c>
      <c r="L208" s="129">
        <f t="shared" si="10"/>
        <v>39443</v>
      </c>
      <c r="M208" s="125"/>
      <c r="N208" s="132">
        <v>39443</v>
      </c>
      <c r="O208" s="129">
        <f t="shared" si="11"/>
        <v>39443</v>
      </c>
      <c r="P208" s="125"/>
      <c r="Q208" s="133" t="s">
        <v>550</v>
      </c>
    </row>
    <row r="209" spans="1:17" outlineLevel="1" x14ac:dyDescent="0.3">
      <c r="A209" s="123"/>
      <c r="B209" s="170">
        <v>1945</v>
      </c>
      <c r="C209" s="170">
        <v>1</v>
      </c>
      <c r="D209" s="181" t="s">
        <v>158</v>
      </c>
      <c r="E209" s="125"/>
      <c r="F209" s="138">
        <v>20000</v>
      </c>
      <c r="G209" s="127">
        <v>0</v>
      </c>
      <c r="H209" s="128">
        <v>0</v>
      </c>
      <c r="I209" s="129">
        <f t="shared" si="9"/>
        <v>20000</v>
      </c>
      <c r="J209" s="125"/>
      <c r="K209" s="131">
        <v>20000</v>
      </c>
      <c r="L209" s="129">
        <f t="shared" si="10"/>
        <v>20000</v>
      </c>
      <c r="M209" s="125"/>
      <c r="N209" s="132">
        <v>20000</v>
      </c>
      <c r="O209" s="129">
        <f t="shared" si="11"/>
        <v>20000</v>
      </c>
      <c r="P209" s="125"/>
      <c r="Q209" s="133" t="s">
        <v>550</v>
      </c>
    </row>
    <row r="210" spans="1:17" outlineLevel="1" x14ac:dyDescent="0.3">
      <c r="A210" s="123"/>
      <c r="B210" s="170">
        <v>1946</v>
      </c>
      <c r="C210" s="170">
        <v>0</v>
      </c>
      <c r="D210" s="181" t="s">
        <v>159</v>
      </c>
      <c r="E210" s="125"/>
      <c r="F210" s="138">
        <v>25000</v>
      </c>
      <c r="G210" s="127">
        <v>0</v>
      </c>
      <c r="H210" s="128">
        <v>0</v>
      </c>
      <c r="I210" s="129">
        <f t="shared" si="9"/>
        <v>25000</v>
      </c>
      <c r="J210" s="125"/>
      <c r="K210" s="131">
        <v>25000</v>
      </c>
      <c r="L210" s="129">
        <f t="shared" si="10"/>
        <v>25000</v>
      </c>
      <c r="M210" s="125"/>
      <c r="N210" s="132">
        <v>25000</v>
      </c>
      <c r="O210" s="129">
        <f t="shared" si="11"/>
        <v>25000</v>
      </c>
      <c r="P210" s="125"/>
      <c r="Q210" s="133" t="s">
        <v>550</v>
      </c>
    </row>
    <row r="211" spans="1:17" outlineLevel="1" x14ac:dyDescent="0.3">
      <c r="A211" s="123"/>
      <c r="B211" s="170">
        <v>1947</v>
      </c>
      <c r="C211" s="170">
        <v>1</v>
      </c>
      <c r="D211" s="181" t="s">
        <v>49</v>
      </c>
      <c r="E211" s="125"/>
      <c r="F211" s="138">
        <v>200</v>
      </c>
      <c r="G211" s="127">
        <v>0</v>
      </c>
      <c r="H211" s="128">
        <v>0</v>
      </c>
      <c r="I211" s="129">
        <f t="shared" si="9"/>
        <v>200</v>
      </c>
      <c r="J211" s="125"/>
      <c r="K211" s="131">
        <v>200</v>
      </c>
      <c r="L211" s="129">
        <f t="shared" si="10"/>
        <v>200</v>
      </c>
      <c r="M211" s="125"/>
      <c r="N211" s="132">
        <v>200</v>
      </c>
      <c r="O211" s="129">
        <f t="shared" si="11"/>
        <v>200</v>
      </c>
      <c r="P211" s="125"/>
      <c r="Q211" s="172" t="s">
        <v>552</v>
      </c>
    </row>
    <row r="212" spans="1:17" outlineLevel="1" x14ac:dyDescent="0.3">
      <c r="A212" s="123"/>
      <c r="B212" s="170">
        <v>1947</v>
      </c>
      <c r="C212" s="170">
        <v>2</v>
      </c>
      <c r="D212" s="181" t="s">
        <v>160</v>
      </c>
      <c r="E212" s="125"/>
      <c r="F212" s="138">
        <v>300</v>
      </c>
      <c r="G212" s="127">
        <v>0</v>
      </c>
      <c r="H212" s="128">
        <v>0</v>
      </c>
      <c r="I212" s="129">
        <f t="shared" si="9"/>
        <v>300</v>
      </c>
      <c r="J212" s="125"/>
      <c r="K212" s="131">
        <v>300</v>
      </c>
      <c r="L212" s="129">
        <f t="shared" si="10"/>
        <v>300</v>
      </c>
      <c r="M212" s="125"/>
      <c r="N212" s="132">
        <v>300</v>
      </c>
      <c r="O212" s="129">
        <f t="shared" si="11"/>
        <v>300</v>
      </c>
      <c r="P212" s="125"/>
      <c r="Q212" s="172" t="s">
        <v>552</v>
      </c>
    </row>
    <row r="213" spans="1:17" outlineLevel="1" x14ac:dyDescent="0.3">
      <c r="A213" s="123"/>
      <c r="B213" s="170">
        <v>1947</v>
      </c>
      <c r="C213" s="170">
        <v>3</v>
      </c>
      <c r="D213" s="181" t="s">
        <v>51</v>
      </c>
      <c r="E213" s="125"/>
      <c r="F213" s="138">
        <v>250</v>
      </c>
      <c r="G213" s="127">
        <v>0</v>
      </c>
      <c r="H213" s="128">
        <v>0</v>
      </c>
      <c r="I213" s="129">
        <f t="shared" si="9"/>
        <v>250</v>
      </c>
      <c r="J213" s="125"/>
      <c r="K213" s="131">
        <v>250</v>
      </c>
      <c r="L213" s="129">
        <f t="shared" si="10"/>
        <v>250</v>
      </c>
      <c r="M213" s="125"/>
      <c r="N213" s="132">
        <v>250</v>
      </c>
      <c r="O213" s="129">
        <f t="shared" si="11"/>
        <v>250</v>
      </c>
      <c r="P213" s="125"/>
      <c r="Q213" s="172" t="s">
        <v>552</v>
      </c>
    </row>
    <row r="214" spans="1:17" outlineLevel="1" x14ac:dyDescent="0.3">
      <c r="A214" s="123"/>
      <c r="B214" s="170">
        <v>1947</v>
      </c>
      <c r="C214" s="170">
        <v>4</v>
      </c>
      <c r="D214" s="181" t="s">
        <v>161</v>
      </c>
      <c r="E214" s="125"/>
      <c r="F214" s="138">
        <v>150</v>
      </c>
      <c r="G214" s="127">
        <v>0</v>
      </c>
      <c r="H214" s="128">
        <v>0</v>
      </c>
      <c r="I214" s="129">
        <f t="shared" si="9"/>
        <v>150</v>
      </c>
      <c r="J214" s="125"/>
      <c r="K214" s="131">
        <v>150</v>
      </c>
      <c r="L214" s="129">
        <f t="shared" si="10"/>
        <v>150</v>
      </c>
      <c r="M214" s="125"/>
      <c r="N214" s="132">
        <v>150</v>
      </c>
      <c r="O214" s="129">
        <f t="shared" si="11"/>
        <v>150</v>
      </c>
      <c r="P214" s="125"/>
      <c r="Q214" s="172" t="s">
        <v>552</v>
      </c>
    </row>
    <row r="215" spans="1:17" outlineLevel="1" x14ac:dyDescent="0.3">
      <c r="A215" s="123"/>
      <c r="B215" s="170">
        <v>1957</v>
      </c>
      <c r="C215" s="170">
        <v>0</v>
      </c>
      <c r="D215" s="181" t="s">
        <v>162</v>
      </c>
      <c r="E215" s="125"/>
      <c r="F215" s="138">
        <v>9000</v>
      </c>
      <c r="G215" s="127">
        <v>0</v>
      </c>
      <c r="H215" s="128">
        <v>0</v>
      </c>
      <c r="I215" s="129">
        <f t="shared" si="9"/>
        <v>9000</v>
      </c>
      <c r="J215" s="125"/>
      <c r="K215" s="131">
        <v>9000</v>
      </c>
      <c r="L215" s="129">
        <f t="shared" si="10"/>
        <v>9000</v>
      </c>
      <c r="M215" s="125"/>
      <c r="N215" s="132">
        <v>9000</v>
      </c>
      <c r="O215" s="129">
        <f t="shared" si="11"/>
        <v>9000</v>
      </c>
      <c r="P215" s="125"/>
      <c r="Q215" s="133" t="s">
        <v>550</v>
      </c>
    </row>
    <row r="216" spans="1:17" outlineLevel="1" x14ac:dyDescent="0.3">
      <c r="A216" s="123"/>
      <c r="B216" s="170">
        <v>1970</v>
      </c>
      <c r="C216" s="170">
        <v>0</v>
      </c>
      <c r="D216" s="181" t="s">
        <v>163</v>
      </c>
      <c r="E216" s="125"/>
      <c r="F216" s="138">
        <v>12358</v>
      </c>
      <c r="G216" s="127">
        <v>0</v>
      </c>
      <c r="H216" s="128">
        <v>0</v>
      </c>
      <c r="I216" s="129">
        <f t="shared" si="9"/>
        <v>12358</v>
      </c>
      <c r="J216" s="125"/>
      <c r="K216" s="131">
        <v>21184</v>
      </c>
      <c r="L216" s="129">
        <f t="shared" si="10"/>
        <v>21184</v>
      </c>
      <c r="M216" s="125"/>
      <c r="N216" s="132">
        <v>21184</v>
      </c>
      <c r="O216" s="129">
        <f t="shared" si="11"/>
        <v>21184</v>
      </c>
      <c r="P216" s="125"/>
      <c r="Q216" s="171" t="s">
        <v>551</v>
      </c>
    </row>
    <row r="217" spans="1:17" outlineLevel="1" x14ac:dyDescent="0.3">
      <c r="A217" s="123"/>
      <c r="B217" s="170">
        <v>1980</v>
      </c>
      <c r="C217" s="170">
        <v>1</v>
      </c>
      <c r="D217" s="181" t="s">
        <v>13</v>
      </c>
      <c r="E217" s="125"/>
      <c r="F217" s="138">
        <v>3000</v>
      </c>
      <c r="G217" s="127">
        <v>0</v>
      </c>
      <c r="H217" s="128">
        <v>0</v>
      </c>
      <c r="I217" s="129">
        <f t="shared" si="9"/>
        <v>3000</v>
      </c>
      <c r="J217" s="125"/>
      <c r="K217" s="131">
        <v>5144</v>
      </c>
      <c r="L217" s="129">
        <f t="shared" si="10"/>
        <v>5144</v>
      </c>
      <c r="M217" s="125"/>
      <c r="N217" s="132">
        <v>5144</v>
      </c>
      <c r="O217" s="129">
        <f t="shared" si="11"/>
        <v>5144</v>
      </c>
      <c r="P217" s="125"/>
      <c r="Q217" s="171" t="s">
        <v>551</v>
      </c>
    </row>
    <row r="218" spans="1:17" outlineLevel="1" x14ac:dyDescent="0.3">
      <c r="A218" s="123"/>
      <c r="B218" s="170">
        <v>1980</v>
      </c>
      <c r="C218" s="170">
        <v>4</v>
      </c>
      <c r="D218" s="181" t="s">
        <v>15</v>
      </c>
      <c r="E218" s="125"/>
      <c r="F218" s="138">
        <v>250</v>
      </c>
      <c r="G218" s="127">
        <v>0</v>
      </c>
      <c r="H218" s="128">
        <v>0</v>
      </c>
      <c r="I218" s="129">
        <f t="shared" si="9"/>
        <v>250</v>
      </c>
      <c r="J218" s="125"/>
      <c r="K218" s="131">
        <v>400</v>
      </c>
      <c r="L218" s="129">
        <f t="shared" si="10"/>
        <v>400</v>
      </c>
      <c r="M218" s="125"/>
      <c r="N218" s="132">
        <v>400</v>
      </c>
      <c r="O218" s="129">
        <f t="shared" si="11"/>
        <v>400</v>
      </c>
      <c r="P218" s="125"/>
      <c r="Q218" s="171" t="s">
        <v>551</v>
      </c>
    </row>
    <row r="219" spans="1:17" outlineLevel="1" x14ac:dyDescent="0.3">
      <c r="A219" s="123"/>
      <c r="B219" s="170">
        <v>1980</v>
      </c>
      <c r="C219" s="170">
        <v>6</v>
      </c>
      <c r="D219" s="181" t="s">
        <v>164</v>
      </c>
      <c r="E219" s="125"/>
      <c r="F219" s="138">
        <v>841</v>
      </c>
      <c r="G219" s="127">
        <v>0</v>
      </c>
      <c r="H219" s="128">
        <v>0</v>
      </c>
      <c r="I219" s="129">
        <f t="shared" si="9"/>
        <v>841</v>
      </c>
      <c r="J219" s="125"/>
      <c r="K219" s="131">
        <v>1441</v>
      </c>
      <c r="L219" s="129">
        <f t="shared" si="10"/>
        <v>1441</v>
      </c>
      <c r="M219" s="125"/>
      <c r="N219" s="132">
        <v>1441</v>
      </c>
      <c r="O219" s="129">
        <f t="shared" si="11"/>
        <v>1441</v>
      </c>
      <c r="P219" s="125"/>
      <c r="Q219" s="171" t="s">
        <v>551</v>
      </c>
    </row>
    <row r="220" spans="1:17" outlineLevel="1" x14ac:dyDescent="0.3">
      <c r="A220" s="123"/>
      <c r="B220" s="170">
        <v>1981</v>
      </c>
      <c r="C220" s="170">
        <v>0</v>
      </c>
      <c r="D220" s="181" t="s">
        <v>16</v>
      </c>
      <c r="E220" s="125"/>
      <c r="F220" s="138">
        <v>1072</v>
      </c>
      <c r="G220" s="127">
        <v>0</v>
      </c>
      <c r="H220" s="128">
        <v>0</v>
      </c>
      <c r="I220" s="129">
        <f t="shared" si="9"/>
        <v>1072</v>
      </c>
      <c r="J220" s="125"/>
      <c r="K220" s="131">
        <v>1837</v>
      </c>
      <c r="L220" s="129">
        <f t="shared" si="10"/>
        <v>1837</v>
      </c>
      <c r="M220" s="125"/>
      <c r="N220" s="132">
        <v>1837</v>
      </c>
      <c r="O220" s="129">
        <f t="shared" si="11"/>
        <v>1837</v>
      </c>
      <c r="P220" s="125"/>
      <c r="Q220" s="171" t="s">
        <v>551</v>
      </c>
    </row>
    <row r="221" spans="1:17" outlineLevel="1" x14ac:dyDescent="0.3">
      <c r="A221" s="123"/>
      <c r="B221" s="170">
        <v>1982</v>
      </c>
      <c r="C221" s="170">
        <v>0</v>
      </c>
      <c r="D221" s="181" t="s">
        <v>165</v>
      </c>
      <c r="E221" s="125"/>
      <c r="F221" s="138">
        <v>21130</v>
      </c>
      <c r="G221" s="127">
        <v>0</v>
      </c>
      <c r="H221" s="128">
        <v>0</v>
      </c>
      <c r="I221" s="129">
        <f t="shared" si="9"/>
        <v>21130</v>
      </c>
      <c r="J221" s="125"/>
      <c r="K221" s="131">
        <v>21130</v>
      </c>
      <c r="L221" s="129">
        <f t="shared" si="10"/>
        <v>21130</v>
      </c>
      <c r="M221" s="125"/>
      <c r="N221" s="132">
        <v>21130</v>
      </c>
      <c r="O221" s="129">
        <f t="shared" si="11"/>
        <v>21130</v>
      </c>
      <c r="P221" s="125"/>
      <c r="Q221" s="171" t="s">
        <v>551</v>
      </c>
    </row>
    <row r="222" spans="1:17" outlineLevel="1" x14ac:dyDescent="0.3">
      <c r="A222" s="123"/>
      <c r="B222" s="170">
        <v>1982</v>
      </c>
      <c r="C222" s="170">
        <v>1</v>
      </c>
      <c r="D222" s="181" t="s">
        <v>166</v>
      </c>
      <c r="E222" s="125"/>
      <c r="F222" s="138">
        <v>5131</v>
      </c>
      <c r="G222" s="127">
        <v>0</v>
      </c>
      <c r="H222" s="128">
        <v>0</v>
      </c>
      <c r="I222" s="129">
        <f t="shared" si="9"/>
        <v>5131</v>
      </c>
      <c r="J222" s="125"/>
      <c r="K222" s="131">
        <v>5903</v>
      </c>
      <c r="L222" s="129">
        <f t="shared" si="10"/>
        <v>5903</v>
      </c>
      <c r="M222" s="125"/>
      <c r="N222" s="132">
        <v>5131</v>
      </c>
      <c r="O222" s="129">
        <f t="shared" si="11"/>
        <v>5131</v>
      </c>
      <c r="P222" s="125"/>
      <c r="Q222" s="171" t="s">
        <v>551</v>
      </c>
    </row>
    <row r="223" spans="1:17" outlineLevel="1" x14ac:dyDescent="0.3">
      <c r="A223" s="123"/>
      <c r="B223" s="170">
        <v>1982</v>
      </c>
      <c r="C223" s="170">
        <v>2</v>
      </c>
      <c r="D223" s="181" t="s">
        <v>167</v>
      </c>
      <c r="E223" s="125"/>
      <c r="F223" s="138">
        <v>1438</v>
      </c>
      <c r="G223" s="127">
        <v>0</v>
      </c>
      <c r="H223" s="128">
        <v>0</v>
      </c>
      <c r="I223" s="129">
        <f t="shared" si="9"/>
        <v>1438</v>
      </c>
      <c r="J223" s="125"/>
      <c r="K223" s="131">
        <v>1662</v>
      </c>
      <c r="L223" s="129">
        <f t="shared" si="10"/>
        <v>1662</v>
      </c>
      <c r="M223" s="125"/>
      <c r="N223" s="132">
        <v>1438</v>
      </c>
      <c r="O223" s="129">
        <f t="shared" si="11"/>
        <v>1438</v>
      </c>
      <c r="P223" s="125"/>
      <c r="Q223" s="171" t="s">
        <v>551</v>
      </c>
    </row>
    <row r="224" spans="1:17" s="143" customFormat="1" outlineLevel="1" x14ac:dyDescent="0.3">
      <c r="A224" s="135"/>
      <c r="B224" s="170">
        <v>1982</v>
      </c>
      <c r="C224" s="170">
        <v>3</v>
      </c>
      <c r="D224" s="181" t="s">
        <v>168</v>
      </c>
      <c r="E224" s="137"/>
      <c r="F224" s="138">
        <v>341</v>
      </c>
      <c r="G224" s="127">
        <v>0</v>
      </c>
      <c r="H224" s="138">
        <v>0</v>
      </c>
      <c r="I224" s="142">
        <f t="shared" si="9"/>
        <v>341</v>
      </c>
      <c r="J224" s="137"/>
      <c r="K224" s="140">
        <v>392</v>
      </c>
      <c r="L224" s="142">
        <f t="shared" si="10"/>
        <v>392</v>
      </c>
      <c r="M224" s="137"/>
      <c r="N224" s="141">
        <v>341</v>
      </c>
      <c r="O224" s="129">
        <f t="shared" si="11"/>
        <v>341</v>
      </c>
      <c r="P224" s="137"/>
      <c r="Q224" s="171" t="s">
        <v>551</v>
      </c>
    </row>
    <row r="225" spans="1:17" s="143" customFormat="1" outlineLevel="1" x14ac:dyDescent="0.3">
      <c r="A225" s="135"/>
      <c r="B225" s="170">
        <v>1982</v>
      </c>
      <c r="C225" s="170">
        <v>4</v>
      </c>
      <c r="D225" s="181" t="s">
        <v>169</v>
      </c>
      <c r="E225" s="137"/>
      <c r="F225" s="138">
        <v>400</v>
      </c>
      <c r="G225" s="127">
        <v>0</v>
      </c>
      <c r="H225" s="138">
        <v>0</v>
      </c>
      <c r="I225" s="142">
        <f t="shared" si="9"/>
        <v>400</v>
      </c>
      <c r="J225" s="137"/>
      <c r="K225" s="140">
        <v>400</v>
      </c>
      <c r="L225" s="142">
        <f t="shared" si="10"/>
        <v>400</v>
      </c>
      <c r="M225" s="137"/>
      <c r="N225" s="141">
        <v>400</v>
      </c>
      <c r="O225" s="129">
        <f t="shared" si="11"/>
        <v>400</v>
      </c>
      <c r="P225" s="137"/>
      <c r="Q225" s="171" t="s">
        <v>551</v>
      </c>
    </row>
    <row r="226" spans="1:17" s="143" customFormat="1" outlineLevel="1" x14ac:dyDescent="0.3">
      <c r="A226" s="135"/>
      <c r="B226" s="170">
        <v>1982</v>
      </c>
      <c r="C226" s="170">
        <v>5</v>
      </c>
      <c r="D226" s="181" t="s">
        <v>170</v>
      </c>
      <c r="E226" s="137"/>
      <c r="F226" s="138">
        <v>1833</v>
      </c>
      <c r="G226" s="127">
        <v>0</v>
      </c>
      <c r="H226" s="138">
        <v>0</v>
      </c>
      <c r="I226" s="142">
        <f t="shared" si="9"/>
        <v>1833</v>
      </c>
      <c r="J226" s="137"/>
      <c r="K226" s="140">
        <v>2109</v>
      </c>
      <c r="L226" s="142">
        <f t="shared" si="10"/>
        <v>2109</v>
      </c>
      <c r="M226" s="137"/>
      <c r="N226" s="141">
        <v>1833</v>
      </c>
      <c r="O226" s="129">
        <f t="shared" si="11"/>
        <v>1833</v>
      </c>
      <c r="P226" s="137"/>
      <c r="Q226" s="171" t="s">
        <v>551</v>
      </c>
    </row>
    <row r="227" spans="1:17" outlineLevel="1" x14ac:dyDescent="0.3">
      <c r="A227" s="123"/>
      <c r="B227" s="170">
        <v>1982</v>
      </c>
      <c r="C227" s="170">
        <v>6</v>
      </c>
      <c r="D227" s="181" t="s">
        <v>93</v>
      </c>
      <c r="E227" s="125"/>
      <c r="F227" s="138">
        <v>0</v>
      </c>
      <c r="G227" s="127">
        <v>0</v>
      </c>
      <c r="H227" s="128">
        <v>0</v>
      </c>
      <c r="I227" s="129">
        <f t="shared" si="9"/>
        <v>0</v>
      </c>
      <c r="J227" s="125"/>
      <c r="K227" s="131">
        <v>3246</v>
      </c>
      <c r="L227" s="129">
        <f t="shared" si="10"/>
        <v>3246</v>
      </c>
      <c r="M227" s="125"/>
      <c r="N227" s="132">
        <v>0</v>
      </c>
      <c r="O227" s="129">
        <f t="shared" si="11"/>
        <v>0</v>
      </c>
      <c r="P227" s="125"/>
      <c r="Q227" s="171" t="s">
        <v>551</v>
      </c>
    </row>
    <row r="228" spans="1:17" s="143" customFormat="1" outlineLevel="1" x14ac:dyDescent="0.3">
      <c r="A228" s="135"/>
      <c r="B228" s="170">
        <v>1982</v>
      </c>
      <c r="C228" s="170">
        <v>7</v>
      </c>
      <c r="D228" s="181" t="s">
        <v>17</v>
      </c>
      <c r="E228" s="137"/>
      <c r="F228" s="138">
        <v>1660</v>
      </c>
      <c r="G228" s="127">
        <v>0</v>
      </c>
      <c r="H228" s="138">
        <v>0</v>
      </c>
      <c r="I228" s="142">
        <f t="shared" si="9"/>
        <v>1660</v>
      </c>
      <c r="J228" s="137"/>
      <c r="K228" s="140">
        <v>1660</v>
      </c>
      <c r="L228" s="142">
        <f t="shared" si="10"/>
        <v>1660</v>
      </c>
      <c r="M228" s="137"/>
      <c r="N228" s="141">
        <v>1660</v>
      </c>
      <c r="O228" s="129">
        <f t="shared" si="11"/>
        <v>1660</v>
      </c>
      <c r="P228" s="137"/>
      <c r="Q228" s="171" t="s">
        <v>551</v>
      </c>
    </row>
    <row r="229" spans="1:17" outlineLevel="1" x14ac:dyDescent="0.3">
      <c r="A229" s="123"/>
      <c r="B229" s="170">
        <v>1990</v>
      </c>
      <c r="C229" s="170">
        <v>0</v>
      </c>
      <c r="D229" s="181" t="s">
        <v>171</v>
      </c>
      <c r="E229" s="125"/>
      <c r="F229" s="138">
        <v>2000</v>
      </c>
      <c r="G229" s="127">
        <v>0</v>
      </c>
      <c r="H229" s="128">
        <v>0</v>
      </c>
      <c r="I229" s="129">
        <f t="shared" si="9"/>
        <v>2000</v>
      </c>
      <c r="J229" s="125"/>
      <c r="K229" s="131">
        <v>2000</v>
      </c>
      <c r="L229" s="129">
        <f t="shared" si="10"/>
        <v>2000</v>
      </c>
      <c r="M229" s="125"/>
      <c r="N229" s="132">
        <v>2000</v>
      </c>
      <c r="O229" s="129">
        <f t="shared" si="11"/>
        <v>2000</v>
      </c>
      <c r="P229" s="125"/>
      <c r="Q229" s="172" t="s">
        <v>552</v>
      </c>
    </row>
    <row r="230" spans="1:17" outlineLevel="1" x14ac:dyDescent="0.3">
      <c r="A230" s="123"/>
      <c r="B230" s="170">
        <v>2000</v>
      </c>
      <c r="C230" s="170">
        <v>0</v>
      </c>
      <c r="D230" s="181" t="s">
        <v>172</v>
      </c>
      <c r="E230" s="125"/>
      <c r="F230" s="138">
        <v>2500</v>
      </c>
      <c r="G230" s="127">
        <v>0</v>
      </c>
      <c r="H230" s="128">
        <v>0</v>
      </c>
      <c r="I230" s="129">
        <f t="shared" si="9"/>
        <v>2500</v>
      </c>
      <c r="J230" s="125"/>
      <c r="K230" s="131">
        <v>2500</v>
      </c>
      <c r="L230" s="129">
        <f t="shared" si="10"/>
        <v>2500</v>
      </c>
      <c r="M230" s="125"/>
      <c r="N230" s="132">
        <v>2500</v>
      </c>
      <c r="O230" s="129">
        <f t="shared" si="11"/>
        <v>2500</v>
      </c>
      <c r="P230" s="125"/>
      <c r="Q230" s="172" t="s">
        <v>552</v>
      </c>
    </row>
    <row r="231" spans="1:17" outlineLevel="1" x14ac:dyDescent="0.3">
      <c r="A231" s="123"/>
      <c r="B231" s="170">
        <v>2001</v>
      </c>
      <c r="C231" s="170">
        <v>0</v>
      </c>
      <c r="D231" s="181" t="s">
        <v>173</v>
      </c>
      <c r="E231" s="125"/>
      <c r="F231" s="138">
        <v>3500</v>
      </c>
      <c r="G231" s="127">
        <v>0</v>
      </c>
      <c r="H231" s="128">
        <v>0</v>
      </c>
      <c r="I231" s="129">
        <f t="shared" si="9"/>
        <v>3500</v>
      </c>
      <c r="J231" s="125"/>
      <c r="K231" s="131">
        <v>3500</v>
      </c>
      <c r="L231" s="129">
        <f t="shared" si="10"/>
        <v>3500</v>
      </c>
      <c r="M231" s="125"/>
      <c r="N231" s="132">
        <v>3500</v>
      </c>
      <c r="O231" s="129">
        <f t="shared" si="11"/>
        <v>3500</v>
      </c>
      <c r="P231" s="125"/>
      <c r="Q231" s="172" t="s">
        <v>552</v>
      </c>
    </row>
    <row r="232" spans="1:17" outlineLevel="1" x14ac:dyDescent="0.3">
      <c r="A232" s="123"/>
      <c r="B232" s="170">
        <v>2001</v>
      </c>
      <c r="C232" s="170">
        <v>1</v>
      </c>
      <c r="D232" s="181" t="s">
        <v>54</v>
      </c>
      <c r="E232" s="125"/>
      <c r="F232" s="138">
        <v>3000</v>
      </c>
      <c r="G232" s="127">
        <v>0</v>
      </c>
      <c r="H232" s="128">
        <v>0</v>
      </c>
      <c r="I232" s="129">
        <f t="shared" si="9"/>
        <v>3000</v>
      </c>
      <c r="J232" s="125"/>
      <c r="K232" s="131">
        <v>3000</v>
      </c>
      <c r="L232" s="129">
        <f t="shared" si="10"/>
        <v>3000</v>
      </c>
      <c r="M232" s="125"/>
      <c r="N232" s="132">
        <v>3000</v>
      </c>
      <c r="O232" s="129">
        <f t="shared" si="11"/>
        <v>3000</v>
      </c>
      <c r="P232" s="125"/>
      <c r="Q232" s="172" t="s">
        <v>552</v>
      </c>
    </row>
    <row r="233" spans="1:17" outlineLevel="1" x14ac:dyDescent="0.3">
      <c r="A233" s="123"/>
      <c r="B233" s="170">
        <v>2001</v>
      </c>
      <c r="C233" s="170">
        <v>2</v>
      </c>
      <c r="D233" s="181" t="s">
        <v>174</v>
      </c>
      <c r="E233" s="125"/>
      <c r="F233" s="138">
        <v>7000</v>
      </c>
      <c r="G233" s="127">
        <v>0</v>
      </c>
      <c r="H233" s="128">
        <v>0</v>
      </c>
      <c r="I233" s="129">
        <f t="shared" si="9"/>
        <v>7000</v>
      </c>
      <c r="J233" s="125"/>
      <c r="K233" s="131">
        <v>7000</v>
      </c>
      <c r="L233" s="129">
        <f t="shared" si="10"/>
        <v>7000</v>
      </c>
      <c r="M233" s="125"/>
      <c r="N233" s="132">
        <v>7000</v>
      </c>
      <c r="O233" s="129">
        <f t="shared" si="11"/>
        <v>7000</v>
      </c>
      <c r="P233" s="125"/>
      <c r="Q233" s="172" t="s">
        <v>552</v>
      </c>
    </row>
    <row r="234" spans="1:17" outlineLevel="1" x14ac:dyDescent="0.3">
      <c r="A234" s="123"/>
      <c r="B234" s="170">
        <v>2007</v>
      </c>
      <c r="C234" s="170">
        <v>0</v>
      </c>
      <c r="D234" s="181" t="s">
        <v>175</v>
      </c>
      <c r="E234" s="125"/>
      <c r="F234" s="138">
        <v>272770</v>
      </c>
      <c r="G234" s="127">
        <v>0</v>
      </c>
      <c r="H234" s="128">
        <v>0</v>
      </c>
      <c r="I234" s="129">
        <f t="shared" si="9"/>
        <v>272770</v>
      </c>
      <c r="J234" s="125"/>
      <c r="K234" s="131">
        <v>272770</v>
      </c>
      <c r="L234" s="129">
        <f t="shared" si="10"/>
        <v>272770</v>
      </c>
      <c r="M234" s="125"/>
      <c r="N234" s="132">
        <v>272770</v>
      </c>
      <c r="O234" s="129">
        <f t="shared" si="11"/>
        <v>272770</v>
      </c>
      <c r="P234" s="125"/>
      <c r="Q234" s="171" t="s">
        <v>551</v>
      </c>
    </row>
    <row r="235" spans="1:17" outlineLevel="1" x14ac:dyDescent="0.3">
      <c r="A235" s="123"/>
      <c r="B235" s="170">
        <v>2008</v>
      </c>
      <c r="C235" s="170">
        <v>0</v>
      </c>
      <c r="D235" s="181" t="s">
        <v>176</v>
      </c>
      <c r="E235" s="125"/>
      <c r="F235" s="138">
        <v>45000</v>
      </c>
      <c r="G235" s="127">
        <v>0</v>
      </c>
      <c r="H235" s="128">
        <v>0</v>
      </c>
      <c r="I235" s="129">
        <f t="shared" si="9"/>
        <v>45000</v>
      </c>
      <c r="J235" s="125"/>
      <c r="K235" s="131">
        <v>45000</v>
      </c>
      <c r="L235" s="129">
        <f t="shared" si="10"/>
        <v>45000</v>
      </c>
      <c r="M235" s="125"/>
      <c r="N235" s="132">
        <v>45000</v>
      </c>
      <c r="O235" s="129">
        <f t="shared" si="11"/>
        <v>45000</v>
      </c>
      <c r="P235" s="125"/>
      <c r="Q235" s="172" t="s">
        <v>552</v>
      </c>
    </row>
    <row r="236" spans="1:17" outlineLevel="1" x14ac:dyDescent="0.3">
      <c r="A236" s="123"/>
      <c r="B236" s="170">
        <v>2009</v>
      </c>
      <c r="C236" s="170">
        <v>0</v>
      </c>
      <c r="D236" s="181" t="s">
        <v>177</v>
      </c>
      <c r="E236" s="125"/>
      <c r="F236" s="138">
        <v>50000</v>
      </c>
      <c r="G236" s="127">
        <v>0</v>
      </c>
      <c r="H236" s="128">
        <v>0</v>
      </c>
      <c r="I236" s="129">
        <f t="shared" si="9"/>
        <v>50000</v>
      </c>
      <c r="J236" s="125"/>
      <c r="K236" s="131">
        <v>50000</v>
      </c>
      <c r="L236" s="129">
        <f t="shared" si="10"/>
        <v>50000</v>
      </c>
      <c r="M236" s="125"/>
      <c r="N236" s="132">
        <v>50000</v>
      </c>
      <c r="O236" s="129">
        <f t="shared" si="11"/>
        <v>50000</v>
      </c>
      <c r="P236" s="125"/>
      <c r="Q236" s="172" t="s">
        <v>552</v>
      </c>
    </row>
    <row r="237" spans="1:17" outlineLevel="1" x14ac:dyDescent="0.3">
      <c r="A237" s="123"/>
      <c r="B237" s="170">
        <v>2009</v>
      </c>
      <c r="C237" s="170">
        <v>1</v>
      </c>
      <c r="D237" s="181" t="s">
        <v>178</v>
      </c>
      <c r="E237" s="125"/>
      <c r="F237" s="138">
        <v>10000</v>
      </c>
      <c r="G237" s="127">
        <v>0</v>
      </c>
      <c r="H237" s="128">
        <v>0</v>
      </c>
      <c r="I237" s="129">
        <f t="shared" si="9"/>
        <v>10000</v>
      </c>
      <c r="J237" s="125"/>
      <c r="K237" s="131">
        <v>10000</v>
      </c>
      <c r="L237" s="129">
        <f t="shared" si="10"/>
        <v>10000</v>
      </c>
      <c r="M237" s="125"/>
      <c r="N237" s="132">
        <v>10000</v>
      </c>
      <c r="O237" s="129">
        <f t="shared" si="11"/>
        <v>10000</v>
      </c>
      <c r="P237" s="125"/>
      <c r="Q237" s="172" t="s">
        <v>552</v>
      </c>
    </row>
    <row r="238" spans="1:17" outlineLevel="1" x14ac:dyDescent="0.3">
      <c r="A238" s="123"/>
      <c r="B238" s="170">
        <v>2010</v>
      </c>
      <c r="C238" s="170">
        <v>0</v>
      </c>
      <c r="D238" s="181" t="s">
        <v>179</v>
      </c>
      <c r="E238" s="125"/>
      <c r="F238" s="138">
        <v>5000</v>
      </c>
      <c r="G238" s="127">
        <v>0</v>
      </c>
      <c r="H238" s="128">
        <v>0</v>
      </c>
      <c r="I238" s="129">
        <f t="shared" si="9"/>
        <v>5000</v>
      </c>
      <c r="J238" s="125"/>
      <c r="K238" s="131">
        <v>5000</v>
      </c>
      <c r="L238" s="129">
        <f t="shared" si="10"/>
        <v>5000</v>
      </c>
      <c r="M238" s="125"/>
      <c r="N238" s="132">
        <v>5000</v>
      </c>
      <c r="O238" s="129">
        <f t="shared" si="11"/>
        <v>5000</v>
      </c>
      <c r="P238" s="125"/>
      <c r="Q238" s="172" t="s">
        <v>552</v>
      </c>
    </row>
    <row r="239" spans="1:17" outlineLevel="1" x14ac:dyDescent="0.3">
      <c r="A239" s="123"/>
      <c r="B239" s="170">
        <v>2014</v>
      </c>
      <c r="C239" s="170">
        <v>1</v>
      </c>
      <c r="D239" s="181" t="s">
        <v>180</v>
      </c>
      <c r="E239" s="125"/>
      <c r="F239" s="138">
        <v>10000</v>
      </c>
      <c r="G239" s="127">
        <v>0</v>
      </c>
      <c r="H239" s="128">
        <v>0</v>
      </c>
      <c r="I239" s="129">
        <f t="shared" si="9"/>
        <v>10000</v>
      </c>
      <c r="J239" s="125"/>
      <c r="K239" s="131">
        <v>10000</v>
      </c>
      <c r="L239" s="129">
        <f t="shared" si="10"/>
        <v>10000</v>
      </c>
      <c r="M239" s="125"/>
      <c r="N239" s="132">
        <v>10000</v>
      </c>
      <c r="O239" s="129">
        <f t="shared" si="11"/>
        <v>10000</v>
      </c>
      <c r="P239" s="125"/>
      <c r="Q239" s="172" t="s">
        <v>552</v>
      </c>
    </row>
    <row r="240" spans="1:17" outlineLevel="1" x14ac:dyDescent="0.3">
      <c r="A240" s="123"/>
      <c r="B240" s="170">
        <v>2015</v>
      </c>
      <c r="C240" s="170">
        <v>4</v>
      </c>
      <c r="D240" s="181" t="s">
        <v>181</v>
      </c>
      <c r="E240" s="125"/>
      <c r="F240" s="138">
        <v>1000000</v>
      </c>
      <c r="G240" s="127">
        <v>0</v>
      </c>
      <c r="H240" s="128">
        <v>0</v>
      </c>
      <c r="I240" s="129">
        <f t="shared" si="9"/>
        <v>1000000</v>
      </c>
      <c r="J240" s="125"/>
      <c r="K240" s="131">
        <v>1000000</v>
      </c>
      <c r="L240" s="129">
        <f t="shared" si="10"/>
        <v>1000000</v>
      </c>
      <c r="M240" s="125"/>
      <c r="N240" s="132">
        <v>1000000</v>
      </c>
      <c r="O240" s="129">
        <f t="shared" si="11"/>
        <v>1000000</v>
      </c>
      <c r="P240" s="125"/>
      <c r="Q240" s="172" t="s">
        <v>552</v>
      </c>
    </row>
    <row r="241" spans="1:17" outlineLevel="1" x14ac:dyDescent="0.3">
      <c r="A241" s="123"/>
      <c r="B241" s="170">
        <v>2015</v>
      </c>
      <c r="C241" s="170">
        <v>5</v>
      </c>
      <c r="D241" s="181" t="s">
        <v>182</v>
      </c>
      <c r="E241" s="125"/>
      <c r="F241" s="138">
        <v>123200</v>
      </c>
      <c r="G241" s="127">
        <v>0</v>
      </c>
      <c r="H241" s="128">
        <v>0</v>
      </c>
      <c r="I241" s="129">
        <f t="shared" si="9"/>
        <v>123200</v>
      </c>
      <c r="J241" s="125"/>
      <c r="K241" s="131">
        <v>123200</v>
      </c>
      <c r="L241" s="129">
        <f t="shared" si="10"/>
        <v>123200</v>
      </c>
      <c r="M241" s="125"/>
      <c r="N241" s="132">
        <v>123200</v>
      </c>
      <c r="O241" s="129">
        <f t="shared" si="11"/>
        <v>123200</v>
      </c>
      <c r="P241" s="125"/>
      <c r="Q241" s="172" t="s">
        <v>552</v>
      </c>
    </row>
    <row r="242" spans="1:17" outlineLevel="1" x14ac:dyDescent="0.3">
      <c r="A242" s="123"/>
      <c r="B242" s="170">
        <v>2015</v>
      </c>
      <c r="C242" s="170">
        <v>6</v>
      </c>
      <c r="D242" s="181" t="s">
        <v>183</v>
      </c>
      <c r="E242" s="125"/>
      <c r="F242" s="138">
        <v>5000</v>
      </c>
      <c r="G242" s="127">
        <v>0</v>
      </c>
      <c r="H242" s="128">
        <v>0</v>
      </c>
      <c r="I242" s="129">
        <f t="shared" si="9"/>
        <v>5000</v>
      </c>
      <c r="J242" s="125"/>
      <c r="K242" s="131">
        <v>5000</v>
      </c>
      <c r="L242" s="129">
        <f t="shared" si="10"/>
        <v>5000</v>
      </c>
      <c r="M242" s="125"/>
      <c r="N242" s="132">
        <v>5000</v>
      </c>
      <c r="O242" s="129">
        <f t="shared" si="11"/>
        <v>5000</v>
      </c>
      <c r="P242" s="125"/>
      <c r="Q242" s="171" t="s">
        <v>551</v>
      </c>
    </row>
    <row r="243" spans="1:17" outlineLevel="1" x14ac:dyDescent="0.3">
      <c r="A243" s="123"/>
      <c r="B243" s="170">
        <v>2015</v>
      </c>
      <c r="C243" s="170">
        <v>7</v>
      </c>
      <c r="D243" s="181" t="s">
        <v>184</v>
      </c>
      <c r="E243" s="125"/>
      <c r="F243" s="138">
        <v>35000</v>
      </c>
      <c r="G243" s="127">
        <v>0</v>
      </c>
      <c r="H243" s="128">
        <v>0</v>
      </c>
      <c r="I243" s="129">
        <f t="shared" si="9"/>
        <v>35000</v>
      </c>
      <c r="J243" s="125"/>
      <c r="K243" s="131">
        <v>35000</v>
      </c>
      <c r="L243" s="129">
        <f t="shared" si="10"/>
        <v>35000</v>
      </c>
      <c r="M243" s="125"/>
      <c r="N243" s="132">
        <v>35000</v>
      </c>
      <c r="O243" s="129">
        <f t="shared" si="11"/>
        <v>35000</v>
      </c>
      <c r="P243" s="125"/>
      <c r="Q243" s="171" t="s">
        <v>551</v>
      </c>
    </row>
    <row r="244" spans="1:17" outlineLevel="1" x14ac:dyDescent="0.3">
      <c r="A244" s="123"/>
      <c r="B244" s="170">
        <v>2015</v>
      </c>
      <c r="C244" s="170">
        <v>8</v>
      </c>
      <c r="D244" s="181" t="s">
        <v>185</v>
      </c>
      <c r="E244" s="125"/>
      <c r="F244" s="126">
        <v>10250</v>
      </c>
      <c r="G244" s="127">
        <v>0</v>
      </c>
      <c r="H244" s="128">
        <v>0</v>
      </c>
      <c r="I244" s="129">
        <f t="shared" si="9"/>
        <v>10250</v>
      </c>
      <c r="J244" s="125"/>
      <c r="K244" s="131">
        <v>10250</v>
      </c>
      <c r="L244" s="129">
        <f t="shared" si="10"/>
        <v>10250</v>
      </c>
      <c r="M244" s="125"/>
      <c r="N244" s="132">
        <v>10250</v>
      </c>
      <c r="O244" s="129">
        <f t="shared" si="11"/>
        <v>10250</v>
      </c>
      <c r="P244" s="125"/>
      <c r="Q244" s="171" t="s">
        <v>551</v>
      </c>
    </row>
    <row r="245" spans="1:17" outlineLevel="1" x14ac:dyDescent="0.3">
      <c r="A245" s="123"/>
      <c r="B245" s="170">
        <v>2015</v>
      </c>
      <c r="C245" s="170">
        <v>12</v>
      </c>
      <c r="D245" s="181" t="s">
        <v>186</v>
      </c>
      <c r="E245" s="125"/>
      <c r="F245" s="126">
        <v>2000000</v>
      </c>
      <c r="G245" s="127">
        <v>0</v>
      </c>
      <c r="H245" s="128">
        <v>0</v>
      </c>
      <c r="I245" s="129">
        <f t="shared" si="9"/>
        <v>2000000</v>
      </c>
      <c r="J245" s="125"/>
      <c r="K245" s="131">
        <v>2000000</v>
      </c>
      <c r="L245" s="129">
        <f t="shared" si="10"/>
        <v>2000000</v>
      </c>
      <c r="M245" s="125"/>
      <c r="N245" s="132">
        <v>2000000</v>
      </c>
      <c r="O245" s="129">
        <f t="shared" si="11"/>
        <v>2000000</v>
      </c>
      <c r="P245" s="125"/>
      <c r="Q245" s="173" t="s">
        <v>553</v>
      </c>
    </row>
    <row r="246" spans="1:17" outlineLevel="1" x14ac:dyDescent="0.3">
      <c r="A246" s="123"/>
      <c r="B246" s="170">
        <v>2015</v>
      </c>
      <c r="C246" s="170">
        <v>13</v>
      </c>
      <c r="D246" s="181" t="s">
        <v>187</v>
      </c>
      <c r="E246" s="125"/>
      <c r="F246" s="126">
        <v>20000</v>
      </c>
      <c r="G246" s="127">
        <v>0</v>
      </c>
      <c r="H246" s="128">
        <v>0</v>
      </c>
      <c r="I246" s="129">
        <f t="shared" si="9"/>
        <v>20000</v>
      </c>
      <c r="J246" s="125"/>
      <c r="K246" s="131">
        <v>20000</v>
      </c>
      <c r="L246" s="129">
        <f t="shared" si="10"/>
        <v>20000</v>
      </c>
      <c r="M246" s="125"/>
      <c r="N246" s="132">
        <v>20000</v>
      </c>
      <c r="O246" s="129">
        <f t="shared" si="11"/>
        <v>20000</v>
      </c>
      <c r="P246" s="125"/>
      <c r="Q246" s="171" t="s">
        <v>551</v>
      </c>
    </row>
    <row r="247" spans="1:17" outlineLevel="1" x14ac:dyDescent="0.3">
      <c r="A247" s="123"/>
      <c r="B247" s="170">
        <v>2015</v>
      </c>
      <c r="C247" s="170">
        <v>14</v>
      </c>
      <c r="D247" s="181" t="s">
        <v>188</v>
      </c>
      <c r="E247" s="125"/>
      <c r="F247" s="126">
        <v>3200</v>
      </c>
      <c r="G247" s="127">
        <v>0</v>
      </c>
      <c r="H247" s="128">
        <v>0</v>
      </c>
      <c r="I247" s="129">
        <f t="shared" si="9"/>
        <v>3200</v>
      </c>
      <c r="J247" s="125"/>
      <c r="K247" s="131">
        <v>3200</v>
      </c>
      <c r="L247" s="129">
        <f t="shared" si="10"/>
        <v>3200</v>
      </c>
      <c r="M247" s="125"/>
      <c r="N247" s="132">
        <v>3200</v>
      </c>
      <c r="O247" s="129">
        <f t="shared" si="11"/>
        <v>3200</v>
      </c>
      <c r="P247" s="125"/>
      <c r="Q247" s="171" t="s">
        <v>551</v>
      </c>
    </row>
    <row r="248" spans="1:17" outlineLevel="1" x14ac:dyDescent="0.3">
      <c r="A248" s="123"/>
      <c r="B248" s="170">
        <v>2015</v>
      </c>
      <c r="C248" s="170">
        <v>15</v>
      </c>
      <c r="D248" s="181" t="s">
        <v>189</v>
      </c>
      <c r="E248" s="125"/>
      <c r="F248" s="126">
        <v>1800</v>
      </c>
      <c r="G248" s="127">
        <v>0</v>
      </c>
      <c r="H248" s="128">
        <v>0</v>
      </c>
      <c r="I248" s="129">
        <f t="shared" si="9"/>
        <v>1800</v>
      </c>
      <c r="J248" s="125"/>
      <c r="K248" s="131">
        <v>1800</v>
      </c>
      <c r="L248" s="129">
        <f t="shared" si="10"/>
        <v>1800</v>
      </c>
      <c r="M248" s="125"/>
      <c r="N248" s="132">
        <v>1800</v>
      </c>
      <c r="O248" s="129">
        <f t="shared" si="11"/>
        <v>1800</v>
      </c>
      <c r="P248" s="125"/>
      <c r="Q248" s="171" t="s">
        <v>551</v>
      </c>
    </row>
    <row r="249" spans="1:17" outlineLevel="1" x14ac:dyDescent="0.3">
      <c r="A249" s="123"/>
      <c r="B249" s="170">
        <v>2016</v>
      </c>
      <c r="C249" s="170">
        <v>0</v>
      </c>
      <c r="D249" s="181" t="s">
        <v>190</v>
      </c>
      <c r="E249" s="125"/>
      <c r="F249" s="126">
        <v>4000</v>
      </c>
      <c r="G249" s="127">
        <v>0</v>
      </c>
      <c r="H249" s="128">
        <v>0</v>
      </c>
      <c r="I249" s="129">
        <f t="shared" si="9"/>
        <v>4000</v>
      </c>
      <c r="J249" s="125"/>
      <c r="K249" s="131">
        <v>4000</v>
      </c>
      <c r="L249" s="129">
        <f t="shared" si="10"/>
        <v>4000</v>
      </c>
      <c r="M249" s="125"/>
      <c r="N249" s="132">
        <v>4000</v>
      </c>
      <c r="O249" s="129">
        <f t="shared" si="11"/>
        <v>4000</v>
      </c>
      <c r="P249" s="125"/>
      <c r="Q249" s="172" t="s">
        <v>552</v>
      </c>
    </row>
    <row r="250" spans="1:17" outlineLevel="1" x14ac:dyDescent="0.3">
      <c r="A250" s="123"/>
      <c r="B250" s="170">
        <v>2020</v>
      </c>
      <c r="C250" s="170">
        <v>0</v>
      </c>
      <c r="D250" s="181" t="s">
        <v>191</v>
      </c>
      <c r="E250" s="125"/>
      <c r="F250" s="126">
        <v>1000</v>
      </c>
      <c r="G250" s="127">
        <v>0</v>
      </c>
      <c r="H250" s="128">
        <v>0</v>
      </c>
      <c r="I250" s="129">
        <f t="shared" si="9"/>
        <v>1000</v>
      </c>
      <c r="J250" s="125"/>
      <c r="K250" s="131">
        <v>1000</v>
      </c>
      <c r="L250" s="129">
        <f t="shared" si="10"/>
        <v>1000</v>
      </c>
      <c r="M250" s="125"/>
      <c r="N250" s="132">
        <v>1000</v>
      </c>
      <c r="O250" s="129">
        <f t="shared" si="11"/>
        <v>1000</v>
      </c>
      <c r="P250" s="125"/>
      <c r="Q250" s="172" t="s">
        <v>552</v>
      </c>
    </row>
    <row r="251" spans="1:17" outlineLevel="1" x14ac:dyDescent="0.3">
      <c r="A251" s="123"/>
      <c r="B251" s="170">
        <v>2026</v>
      </c>
      <c r="C251" s="170">
        <v>0</v>
      </c>
      <c r="D251" s="181" t="s">
        <v>104</v>
      </c>
      <c r="E251" s="125"/>
      <c r="F251" s="126">
        <v>42563</v>
      </c>
      <c r="G251" s="127">
        <v>0</v>
      </c>
      <c r="H251" s="128">
        <v>0</v>
      </c>
      <c r="I251" s="129">
        <f t="shared" si="9"/>
        <v>42563</v>
      </c>
      <c r="J251" s="125"/>
      <c r="K251" s="131">
        <v>38334</v>
      </c>
      <c r="L251" s="129">
        <f t="shared" si="10"/>
        <v>38334</v>
      </c>
      <c r="M251" s="125"/>
      <c r="N251" s="141">
        <v>34384</v>
      </c>
      <c r="O251" s="129">
        <f t="shared" si="11"/>
        <v>34384</v>
      </c>
      <c r="P251" s="125"/>
      <c r="Q251" s="171" t="s">
        <v>551</v>
      </c>
    </row>
    <row r="252" spans="1:17" outlineLevel="1" x14ac:dyDescent="0.3">
      <c r="A252" s="123"/>
      <c r="B252" s="170">
        <v>2027</v>
      </c>
      <c r="C252" s="170">
        <v>0</v>
      </c>
      <c r="D252" s="181" t="s">
        <v>192</v>
      </c>
      <c r="E252" s="125"/>
      <c r="F252" s="126">
        <v>5366</v>
      </c>
      <c r="G252" s="127">
        <v>0</v>
      </c>
      <c r="H252" s="128">
        <v>0</v>
      </c>
      <c r="I252" s="129">
        <f t="shared" si="9"/>
        <v>5366</v>
      </c>
      <c r="J252" s="125"/>
      <c r="K252" s="131">
        <v>4736</v>
      </c>
      <c r="L252" s="129">
        <f t="shared" si="10"/>
        <v>4736</v>
      </c>
      <c r="M252" s="125"/>
      <c r="N252" s="141">
        <v>4286</v>
      </c>
      <c r="O252" s="129">
        <f t="shared" si="11"/>
        <v>4286</v>
      </c>
      <c r="P252" s="125"/>
      <c r="Q252" s="171" t="s">
        <v>551</v>
      </c>
    </row>
    <row r="253" spans="1:17" outlineLevel="1" x14ac:dyDescent="0.3">
      <c r="A253" s="123"/>
      <c r="B253" s="170">
        <v>2227</v>
      </c>
      <c r="C253" s="170">
        <v>0</v>
      </c>
      <c r="D253" s="181" t="s">
        <v>193</v>
      </c>
      <c r="E253" s="125"/>
      <c r="F253" s="126">
        <v>6341</v>
      </c>
      <c r="G253" s="127">
        <v>0</v>
      </c>
      <c r="H253" s="128">
        <v>0</v>
      </c>
      <c r="I253" s="129">
        <f t="shared" si="9"/>
        <v>6341</v>
      </c>
      <c r="J253" s="125"/>
      <c r="K253" s="131">
        <v>5845</v>
      </c>
      <c r="L253" s="129">
        <f t="shared" si="10"/>
        <v>5845</v>
      </c>
      <c r="M253" s="125"/>
      <c r="N253" s="141">
        <v>5319</v>
      </c>
      <c r="O253" s="129">
        <f t="shared" si="11"/>
        <v>5319</v>
      </c>
      <c r="P253" s="125"/>
      <c r="Q253" s="171" t="s">
        <v>551</v>
      </c>
    </row>
    <row r="254" spans="1:17" outlineLevel="1" x14ac:dyDescent="0.3">
      <c r="A254" s="123"/>
      <c r="B254" s="170">
        <v>2228</v>
      </c>
      <c r="C254" s="170">
        <v>0</v>
      </c>
      <c r="D254" s="181" t="s">
        <v>104</v>
      </c>
      <c r="E254" s="125"/>
      <c r="F254" s="126">
        <v>676</v>
      </c>
      <c r="G254" s="127">
        <v>0</v>
      </c>
      <c r="H254" s="128">
        <v>0</v>
      </c>
      <c r="I254" s="129">
        <f t="shared" si="9"/>
        <v>676</v>
      </c>
      <c r="J254" s="125"/>
      <c r="K254" s="131">
        <v>617</v>
      </c>
      <c r="L254" s="129">
        <f t="shared" si="10"/>
        <v>617</v>
      </c>
      <c r="M254" s="125"/>
      <c r="N254" s="141">
        <v>555</v>
      </c>
      <c r="O254" s="129">
        <f t="shared" si="11"/>
        <v>555</v>
      </c>
      <c r="P254" s="125"/>
      <c r="Q254" s="171" t="s">
        <v>551</v>
      </c>
    </row>
    <row r="255" spans="1:17" outlineLevel="1" x14ac:dyDescent="0.3">
      <c r="A255" s="123"/>
      <c r="B255" s="170">
        <v>2334</v>
      </c>
      <c r="C255" s="170">
        <v>0</v>
      </c>
      <c r="D255" s="181" t="s">
        <v>194</v>
      </c>
      <c r="E255" s="125"/>
      <c r="F255" s="126">
        <v>12426</v>
      </c>
      <c r="G255" s="127">
        <v>0</v>
      </c>
      <c r="H255" s="128">
        <v>0</v>
      </c>
      <c r="I255" s="129">
        <f t="shared" si="9"/>
        <v>12426</v>
      </c>
      <c r="J255" s="125"/>
      <c r="K255" s="131">
        <v>12426</v>
      </c>
      <c r="L255" s="129">
        <f t="shared" si="10"/>
        <v>12426</v>
      </c>
      <c r="M255" s="125"/>
      <c r="N255" s="132">
        <v>12426</v>
      </c>
      <c r="O255" s="129">
        <f t="shared" si="11"/>
        <v>12426</v>
      </c>
      <c r="P255" s="125"/>
      <c r="Q255" s="133" t="s">
        <v>550</v>
      </c>
    </row>
    <row r="256" spans="1:17" s="143" customFormat="1" outlineLevel="1" x14ac:dyDescent="0.3">
      <c r="A256" s="135"/>
      <c r="B256" s="170">
        <v>2397</v>
      </c>
      <c r="C256" s="170">
        <v>0</v>
      </c>
      <c r="D256" s="181" t="s">
        <v>469</v>
      </c>
      <c r="E256" s="137"/>
      <c r="F256" s="138">
        <v>3500</v>
      </c>
      <c r="G256" s="127">
        <v>0</v>
      </c>
      <c r="H256" s="138">
        <v>0</v>
      </c>
      <c r="I256" s="142">
        <f t="shared" si="9"/>
        <v>3500</v>
      </c>
      <c r="J256" s="137"/>
      <c r="K256" s="140">
        <v>3500</v>
      </c>
      <c r="L256" s="142">
        <f t="shared" si="10"/>
        <v>3500</v>
      </c>
      <c r="M256" s="137"/>
      <c r="N256" s="141">
        <v>3500</v>
      </c>
      <c r="O256" s="129">
        <f t="shared" si="11"/>
        <v>3500</v>
      </c>
      <c r="P256" s="137"/>
      <c r="Q256" s="133" t="s">
        <v>550</v>
      </c>
    </row>
    <row r="257" spans="1:17" outlineLevel="1" x14ac:dyDescent="0.3">
      <c r="A257" s="123"/>
      <c r="B257" s="170">
        <v>2399</v>
      </c>
      <c r="C257" s="170">
        <v>2</v>
      </c>
      <c r="D257" s="181" t="s">
        <v>195</v>
      </c>
      <c r="E257" s="125"/>
      <c r="F257" s="126">
        <v>1700</v>
      </c>
      <c r="G257" s="127">
        <v>0</v>
      </c>
      <c r="H257" s="128">
        <v>0</v>
      </c>
      <c r="I257" s="129">
        <f t="shared" si="9"/>
        <v>1700</v>
      </c>
      <c r="J257" s="125"/>
      <c r="K257" s="131">
        <v>1700</v>
      </c>
      <c r="L257" s="129">
        <f t="shared" si="10"/>
        <v>1700</v>
      </c>
      <c r="M257" s="125"/>
      <c r="N257" s="132">
        <v>1700</v>
      </c>
      <c r="O257" s="129">
        <f t="shared" si="11"/>
        <v>1700</v>
      </c>
      <c r="P257" s="125"/>
      <c r="Q257" s="133" t="s">
        <v>550</v>
      </c>
    </row>
    <row r="258" spans="1:17" outlineLevel="1" x14ac:dyDescent="0.3">
      <c r="A258" s="123"/>
      <c r="B258" s="170">
        <v>2444</v>
      </c>
      <c r="C258" s="170">
        <v>1</v>
      </c>
      <c r="D258" s="181" t="s">
        <v>196</v>
      </c>
      <c r="E258" s="125"/>
      <c r="F258" s="126">
        <v>8500</v>
      </c>
      <c r="G258" s="127">
        <v>0</v>
      </c>
      <c r="H258" s="128">
        <v>0</v>
      </c>
      <c r="I258" s="129">
        <f t="shared" si="9"/>
        <v>8500</v>
      </c>
      <c r="J258" s="125"/>
      <c r="K258" s="131">
        <v>8500</v>
      </c>
      <c r="L258" s="129">
        <f t="shared" si="10"/>
        <v>8500</v>
      </c>
      <c r="M258" s="125"/>
      <c r="N258" s="132">
        <v>8500</v>
      </c>
      <c r="O258" s="129">
        <f t="shared" si="11"/>
        <v>8500</v>
      </c>
      <c r="P258" s="125"/>
      <c r="Q258" s="171" t="s">
        <v>551</v>
      </c>
    </row>
    <row r="259" spans="1:17" outlineLevel="1" x14ac:dyDescent="0.3">
      <c r="A259" s="123"/>
      <c r="B259" s="170">
        <v>2445</v>
      </c>
      <c r="C259" s="170">
        <v>1</v>
      </c>
      <c r="D259" s="181" t="s">
        <v>197</v>
      </c>
      <c r="E259" s="125"/>
      <c r="F259" s="126">
        <v>100000</v>
      </c>
      <c r="G259" s="127">
        <v>0</v>
      </c>
      <c r="H259" s="128">
        <v>0</v>
      </c>
      <c r="I259" s="129">
        <f t="shared" si="9"/>
        <v>100000</v>
      </c>
      <c r="J259" s="125"/>
      <c r="K259" s="131">
        <v>100000</v>
      </c>
      <c r="L259" s="129">
        <f t="shared" si="10"/>
        <v>100000</v>
      </c>
      <c r="M259" s="125"/>
      <c r="N259" s="132">
        <v>100000</v>
      </c>
      <c r="O259" s="129">
        <f t="shared" si="11"/>
        <v>100000</v>
      </c>
      <c r="P259" s="125"/>
      <c r="Q259" s="171" t="s">
        <v>551</v>
      </c>
    </row>
    <row r="260" spans="1:17" outlineLevel="1" x14ac:dyDescent="0.3">
      <c r="A260" s="123"/>
      <c r="B260" s="170">
        <v>2445</v>
      </c>
      <c r="C260" s="170">
        <v>2</v>
      </c>
      <c r="D260" s="181" t="s">
        <v>198</v>
      </c>
      <c r="E260" s="125"/>
      <c r="F260" s="126">
        <v>23800</v>
      </c>
      <c r="G260" s="127">
        <v>0</v>
      </c>
      <c r="H260" s="128">
        <v>0</v>
      </c>
      <c r="I260" s="129">
        <f t="shared" ref="I260:I294" si="12">SUM(F260:H260)</f>
        <v>23800</v>
      </c>
      <c r="J260" s="125"/>
      <c r="K260" s="131">
        <v>23800</v>
      </c>
      <c r="L260" s="129">
        <f t="shared" ref="L260:L294" si="13">SUM(J260:K260)</f>
        <v>23800</v>
      </c>
      <c r="M260" s="125"/>
      <c r="N260" s="132">
        <v>23800</v>
      </c>
      <c r="O260" s="129">
        <f t="shared" ref="O260:O294" si="14">SUM(N260:N260)</f>
        <v>23800</v>
      </c>
      <c r="P260" s="125"/>
      <c r="Q260" s="171" t="s">
        <v>551</v>
      </c>
    </row>
    <row r="261" spans="1:17" outlineLevel="1" x14ac:dyDescent="0.3">
      <c r="A261" s="123"/>
      <c r="B261" s="170">
        <v>2446</v>
      </c>
      <c r="C261" s="170">
        <v>1</v>
      </c>
      <c r="D261" s="181" t="s">
        <v>199</v>
      </c>
      <c r="E261" s="125"/>
      <c r="F261" s="126">
        <v>4955</v>
      </c>
      <c r="G261" s="127">
        <v>0</v>
      </c>
      <c r="H261" s="128">
        <v>0</v>
      </c>
      <c r="I261" s="129">
        <f t="shared" si="12"/>
        <v>4955</v>
      </c>
      <c r="J261" s="125"/>
      <c r="K261" s="131">
        <v>4955</v>
      </c>
      <c r="L261" s="129">
        <f t="shared" si="13"/>
        <v>4955</v>
      </c>
      <c r="M261" s="125"/>
      <c r="N261" s="132">
        <v>4955</v>
      </c>
      <c r="O261" s="129">
        <f t="shared" si="14"/>
        <v>4955</v>
      </c>
      <c r="P261" s="125"/>
      <c r="Q261" s="171" t="s">
        <v>551</v>
      </c>
    </row>
    <row r="262" spans="1:17" outlineLevel="1" x14ac:dyDescent="0.3">
      <c r="A262" s="123"/>
      <c r="B262" s="170">
        <v>2446</v>
      </c>
      <c r="C262" s="170">
        <v>3</v>
      </c>
      <c r="D262" s="181" t="s">
        <v>200</v>
      </c>
      <c r="E262" s="125"/>
      <c r="F262" s="126">
        <f>2000</f>
        <v>2000</v>
      </c>
      <c r="G262" s="127"/>
      <c r="H262" s="128">
        <v>0</v>
      </c>
      <c r="I262" s="129">
        <f t="shared" si="12"/>
        <v>2000</v>
      </c>
      <c r="J262" s="125"/>
      <c r="K262" s="131">
        <v>2000</v>
      </c>
      <c r="L262" s="129">
        <f t="shared" si="13"/>
        <v>2000</v>
      </c>
      <c r="M262" s="125"/>
      <c r="N262" s="132">
        <v>2000</v>
      </c>
      <c r="O262" s="129">
        <f t="shared" si="14"/>
        <v>2000</v>
      </c>
      <c r="P262" s="125"/>
      <c r="Q262" s="171" t="s">
        <v>551</v>
      </c>
    </row>
    <row r="263" spans="1:17" outlineLevel="1" x14ac:dyDescent="0.3">
      <c r="A263" s="123"/>
      <c r="B263" s="170">
        <v>2447</v>
      </c>
      <c r="C263" s="170">
        <v>0</v>
      </c>
      <c r="D263" s="181" t="s">
        <v>201</v>
      </c>
      <c r="E263" s="125"/>
      <c r="F263" s="126">
        <v>2518</v>
      </c>
      <c r="G263" s="127">
        <v>0</v>
      </c>
      <c r="H263" s="128">
        <v>0</v>
      </c>
      <c r="I263" s="129">
        <f t="shared" si="12"/>
        <v>2518</v>
      </c>
      <c r="J263" s="125"/>
      <c r="K263" s="131">
        <v>2518</v>
      </c>
      <c r="L263" s="129">
        <f t="shared" si="13"/>
        <v>2518</v>
      </c>
      <c r="M263" s="125"/>
      <c r="N263" s="132">
        <v>2518</v>
      </c>
      <c r="O263" s="129">
        <f t="shared" si="14"/>
        <v>2518</v>
      </c>
      <c r="P263" s="125"/>
      <c r="Q263" s="171" t="s">
        <v>551</v>
      </c>
    </row>
    <row r="264" spans="1:17" outlineLevel="1" x14ac:dyDescent="0.3">
      <c r="A264" s="123"/>
      <c r="B264" s="170">
        <v>2447</v>
      </c>
      <c r="C264" s="170">
        <v>4</v>
      </c>
      <c r="D264" s="181" t="s">
        <v>202</v>
      </c>
      <c r="E264" s="125"/>
      <c r="F264" s="126">
        <v>2000</v>
      </c>
      <c r="G264" s="127">
        <v>0</v>
      </c>
      <c r="H264" s="128">
        <v>0</v>
      </c>
      <c r="I264" s="129">
        <f t="shared" si="12"/>
        <v>2000</v>
      </c>
      <c r="J264" s="125"/>
      <c r="K264" s="131">
        <v>2000</v>
      </c>
      <c r="L264" s="129">
        <f t="shared" si="13"/>
        <v>2000</v>
      </c>
      <c r="M264" s="125"/>
      <c r="N264" s="132">
        <v>2000</v>
      </c>
      <c r="O264" s="129">
        <f t="shared" si="14"/>
        <v>2000</v>
      </c>
      <c r="P264" s="125"/>
      <c r="Q264" s="171" t="s">
        <v>551</v>
      </c>
    </row>
    <row r="265" spans="1:17" outlineLevel="1" x14ac:dyDescent="0.3">
      <c r="A265" s="123"/>
      <c r="B265" s="170">
        <v>2448</v>
      </c>
      <c r="C265" s="170">
        <v>0</v>
      </c>
      <c r="D265" s="181" t="s">
        <v>203</v>
      </c>
      <c r="E265" s="125"/>
      <c r="F265" s="126">
        <v>8385</v>
      </c>
      <c r="G265" s="127">
        <v>0</v>
      </c>
      <c r="H265" s="128">
        <v>0</v>
      </c>
      <c r="I265" s="129">
        <f t="shared" si="12"/>
        <v>8385</v>
      </c>
      <c r="J265" s="125"/>
      <c r="K265" s="131">
        <v>8385</v>
      </c>
      <c r="L265" s="129">
        <f t="shared" si="13"/>
        <v>8385</v>
      </c>
      <c r="M265" s="125"/>
      <c r="N265" s="132">
        <v>8385</v>
      </c>
      <c r="O265" s="129">
        <f t="shared" si="14"/>
        <v>8385</v>
      </c>
      <c r="P265" s="125"/>
      <c r="Q265" s="171" t="s">
        <v>551</v>
      </c>
    </row>
    <row r="266" spans="1:17" outlineLevel="1" x14ac:dyDescent="0.3">
      <c r="A266" s="123"/>
      <c r="B266" s="170">
        <v>2448</v>
      </c>
      <c r="C266" s="170">
        <v>4</v>
      </c>
      <c r="D266" s="181" t="s">
        <v>204</v>
      </c>
      <c r="E266" s="125"/>
      <c r="F266" s="126">
        <v>2000</v>
      </c>
      <c r="G266" s="127">
        <v>0</v>
      </c>
      <c r="H266" s="128">
        <v>0</v>
      </c>
      <c r="I266" s="129">
        <f t="shared" si="12"/>
        <v>2000</v>
      </c>
      <c r="J266" s="125"/>
      <c r="K266" s="131">
        <v>2000</v>
      </c>
      <c r="L266" s="129">
        <f t="shared" si="13"/>
        <v>2000</v>
      </c>
      <c r="M266" s="125"/>
      <c r="N266" s="132">
        <v>2000</v>
      </c>
      <c r="O266" s="129">
        <f t="shared" si="14"/>
        <v>2000</v>
      </c>
      <c r="P266" s="125"/>
      <c r="Q266" s="171" t="s">
        <v>551</v>
      </c>
    </row>
    <row r="267" spans="1:17" outlineLevel="1" x14ac:dyDescent="0.3">
      <c r="A267" s="123"/>
      <c r="B267" s="170">
        <v>2449</v>
      </c>
      <c r="C267" s="170">
        <v>0</v>
      </c>
      <c r="D267" s="181" t="s">
        <v>205</v>
      </c>
      <c r="E267" s="125"/>
      <c r="F267" s="126">
        <v>5000</v>
      </c>
      <c r="G267" s="127">
        <v>0</v>
      </c>
      <c r="H267" s="128">
        <v>0</v>
      </c>
      <c r="I267" s="129">
        <f t="shared" si="12"/>
        <v>5000</v>
      </c>
      <c r="J267" s="125"/>
      <c r="K267" s="131">
        <v>5000</v>
      </c>
      <c r="L267" s="129">
        <f t="shared" si="13"/>
        <v>5000</v>
      </c>
      <c r="M267" s="125"/>
      <c r="N267" s="132">
        <v>5000</v>
      </c>
      <c r="O267" s="129">
        <f t="shared" si="14"/>
        <v>5000</v>
      </c>
      <c r="P267" s="125"/>
      <c r="Q267" s="171" t="s">
        <v>551</v>
      </c>
    </row>
    <row r="268" spans="1:17" outlineLevel="1" x14ac:dyDescent="0.3">
      <c r="A268" s="123"/>
      <c r="B268" s="170">
        <v>2450</v>
      </c>
      <c r="C268" s="170">
        <v>0</v>
      </c>
      <c r="D268" s="181" t="s">
        <v>206</v>
      </c>
      <c r="E268" s="125"/>
      <c r="F268" s="126">
        <v>5950</v>
      </c>
      <c r="G268" s="127">
        <v>0</v>
      </c>
      <c r="H268" s="128">
        <v>0</v>
      </c>
      <c r="I268" s="129">
        <f t="shared" si="12"/>
        <v>5950</v>
      </c>
      <c r="J268" s="125"/>
      <c r="K268" s="131">
        <v>5950</v>
      </c>
      <c r="L268" s="129">
        <f t="shared" si="13"/>
        <v>5950</v>
      </c>
      <c r="M268" s="125"/>
      <c r="N268" s="132">
        <v>5950</v>
      </c>
      <c r="O268" s="129">
        <f t="shared" si="14"/>
        <v>5950</v>
      </c>
      <c r="P268" s="125"/>
      <c r="Q268" s="171" t="s">
        <v>551</v>
      </c>
    </row>
    <row r="269" spans="1:17" outlineLevel="1" x14ac:dyDescent="0.3">
      <c r="A269" s="123"/>
      <c r="B269" s="170">
        <v>2450</v>
      </c>
      <c r="C269" s="170">
        <v>4</v>
      </c>
      <c r="D269" s="181" t="s">
        <v>207</v>
      </c>
      <c r="E269" s="125"/>
      <c r="F269" s="126">
        <v>1500</v>
      </c>
      <c r="G269" s="127">
        <v>0</v>
      </c>
      <c r="H269" s="128">
        <v>0</v>
      </c>
      <c r="I269" s="129">
        <f t="shared" si="12"/>
        <v>1500</v>
      </c>
      <c r="J269" s="125"/>
      <c r="K269" s="131">
        <v>1500</v>
      </c>
      <c r="L269" s="129">
        <f t="shared" si="13"/>
        <v>1500</v>
      </c>
      <c r="M269" s="125"/>
      <c r="N269" s="132">
        <v>1500</v>
      </c>
      <c r="O269" s="129">
        <f t="shared" si="14"/>
        <v>1500</v>
      </c>
      <c r="P269" s="125"/>
      <c r="Q269" s="171" t="s">
        <v>551</v>
      </c>
    </row>
    <row r="270" spans="1:17" outlineLevel="1" x14ac:dyDescent="0.3">
      <c r="A270" s="123"/>
      <c r="B270" s="170">
        <v>2451</v>
      </c>
      <c r="C270" s="170">
        <v>0</v>
      </c>
      <c r="D270" s="181" t="s">
        <v>208</v>
      </c>
      <c r="E270" s="125"/>
      <c r="F270" s="126">
        <v>1061</v>
      </c>
      <c r="G270" s="127">
        <v>0</v>
      </c>
      <c r="H270" s="128">
        <v>0</v>
      </c>
      <c r="I270" s="129">
        <f t="shared" si="12"/>
        <v>1061</v>
      </c>
      <c r="J270" s="125"/>
      <c r="K270" s="131">
        <v>1061</v>
      </c>
      <c r="L270" s="129">
        <f t="shared" si="13"/>
        <v>1061</v>
      </c>
      <c r="M270" s="125"/>
      <c r="N270" s="132">
        <v>1061</v>
      </c>
      <c r="O270" s="129">
        <f t="shared" si="14"/>
        <v>1061</v>
      </c>
      <c r="P270" s="125"/>
      <c r="Q270" s="171" t="s">
        <v>551</v>
      </c>
    </row>
    <row r="271" spans="1:17" outlineLevel="1" x14ac:dyDescent="0.3">
      <c r="A271" s="123"/>
      <c r="B271" s="170">
        <v>2451</v>
      </c>
      <c r="C271" s="170">
        <v>1</v>
      </c>
      <c r="D271" s="181" t="s">
        <v>209</v>
      </c>
      <c r="E271" s="125"/>
      <c r="F271" s="126">
        <v>42</v>
      </c>
      <c r="G271" s="127">
        <v>0</v>
      </c>
      <c r="H271" s="128">
        <v>0</v>
      </c>
      <c r="I271" s="129">
        <f t="shared" si="12"/>
        <v>42</v>
      </c>
      <c r="J271" s="125"/>
      <c r="K271" s="131">
        <v>42</v>
      </c>
      <c r="L271" s="129">
        <f t="shared" si="13"/>
        <v>42</v>
      </c>
      <c r="M271" s="125"/>
      <c r="N271" s="132">
        <v>42</v>
      </c>
      <c r="O271" s="129">
        <f t="shared" si="14"/>
        <v>42</v>
      </c>
      <c r="P271" s="125"/>
      <c r="Q271" s="171" t="s">
        <v>551</v>
      </c>
    </row>
    <row r="272" spans="1:17" outlineLevel="1" x14ac:dyDescent="0.3">
      <c r="A272" s="123"/>
      <c r="B272" s="170">
        <v>2451</v>
      </c>
      <c r="C272" s="170">
        <v>2</v>
      </c>
      <c r="D272" s="181" t="s">
        <v>210</v>
      </c>
      <c r="E272" s="125"/>
      <c r="F272" s="126">
        <v>400</v>
      </c>
      <c r="G272" s="127">
        <v>0</v>
      </c>
      <c r="H272" s="128">
        <v>0</v>
      </c>
      <c r="I272" s="129">
        <f t="shared" si="12"/>
        <v>400</v>
      </c>
      <c r="J272" s="125"/>
      <c r="K272" s="131">
        <v>400</v>
      </c>
      <c r="L272" s="129">
        <f t="shared" si="13"/>
        <v>400</v>
      </c>
      <c r="M272" s="125"/>
      <c r="N272" s="132">
        <v>400</v>
      </c>
      <c r="O272" s="129">
        <f t="shared" si="14"/>
        <v>400</v>
      </c>
      <c r="P272" s="125"/>
      <c r="Q272" s="171" t="s">
        <v>551</v>
      </c>
    </row>
    <row r="273" spans="1:17" outlineLevel="1" x14ac:dyDescent="0.3">
      <c r="A273" s="123"/>
      <c r="B273" s="170">
        <v>2451</v>
      </c>
      <c r="C273" s="170">
        <v>4</v>
      </c>
      <c r="D273" s="181" t="s">
        <v>211</v>
      </c>
      <c r="E273" s="125"/>
      <c r="F273" s="126">
        <v>600</v>
      </c>
      <c r="G273" s="127">
        <v>0</v>
      </c>
      <c r="H273" s="128">
        <v>0</v>
      </c>
      <c r="I273" s="129">
        <f t="shared" si="12"/>
        <v>600</v>
      </c>
      <c r="J273" s="125"/>
      <c r="K273" s="131">
        <v>600</v>
      </c>
      <c r="L273" s="129">
        <f t="shared" si="13"/>
        <v>600</v>
      </c>
      <c r="M273" s="125"/>
      <c r="N273" s="132">
        <v>600</v>
      </c>
      <c r="O273" s="129">
        <f t="shared" si="14"/>
        <v>600</v>
      </c>
      <c r="P273" s="125"/>
      <c r="Q273" s="171" t="s">
        <v>551</v>
      </c>
    </row>
    <row r="274" spans="1:17" outlineLevel="1" x14ac:dyDescent="0.3">
      <c r="A274" s="123"/>
      <c r="B274" s="170">
        <v>2453</v>
      </c>
      <c r="C274" s="170">
        <v>0</v>
      </c>
      <c r="D274" s="181" t="s">
        <v>212</v>
      </c>
      <c r="E274" s="125"/>
      <c r="F274" s="126">
        <v>250</v>
      </c>
      <c r="G274" s="127">
        <v>0</v>
      </c>
      <c r="H274" s="128">
        <v>0</v>
      </c>
      <c r="I274" s="129">
        <f t="shared" si="12"/>
        <v>250</v>
      </c>
      <c r="J274" s="125"/>
      <c r="K274" s="131">
        <v>250</v>
      </c>
      <c r="L274" s="129">
        <f t="shared" si="13"/>
        <v>250</v>
      </c>
      <c r="M274" s="125"/>
      <c r="N274" s="132">
        <v>250</v>
      </c>
      <c r="O274" s="129">
        <f t="shared" si="14"/>
        <v>250</v>
      </c>
      <c r="P274" s="125"/>
      <c r="Q274" s="171" t="s">
        <v>551</v>
      </c>
    </row>
    <row r="275" spans="1:17" outlineLevel="1" x14ac:dyDescent="0.3">
      <c r="A275" s="123"/>
      <c r="B275" s="170">
        <v>2453</v>
      </c>
      <c r="C275" s="170">
        <v>1</v>
      </c>
      <c r="D275" s="181" t="s">
        <v>213</v>
      </c>
      <c r="E275" s="125"/>
      <c r="F275" s="126">
        <v>427</v>
      </c>
      <c r="G275" s="127">
        <v>0</v>
      </c>
      <c r="H275" s="128">
        <v>0</v>
      </c>
      <c r="I275" s="129">
        <f t="shared" si="12"/>
        <v>427</v>
      </c>
      <c r="J275" s="125"/>
      <c r="K275" s="131">
        <v>427</v>
      </c>
      <c r="L275" s="129">
        <f t="shared" si="13"/>
        <v>427</v>
      </c>
      <c r="M275" s="125"/>
      <c r="N275" s="132">
        <v>427</v>
      </c>
      <c r="O275" s="129">
        <f t="shared" si="14"/>
        <v>427</v>
      </c>
      <c r="P275" s="125"/>
      <c r="Q275" s="171" t="s">
        <v>551</v>
      </c>
    </row>
    <row r="276" spans="1:17" outlineLevel="1" x14ac:dyDescent="0.3">
      <c r="A276" s="123"/>
      <c r="B276" s="170">
        <v>2453</v>
      </c>
      <c r="C276" s="170">
        <v>2</v>
      </c>
      <c r="D276" s="181" t="s">
        <v>214</v>
      </c>
      <c r="E276" s="125"/>
      <c r="F276" s="126">
        <v>500</v>
      </c>
      <c r="G276" s="127">
        <v>0</v>
      </c>
      <c r="H276" s="128">
        <v>0</v>
      </c>
      <c r="I276" s="129">
        <f t="shared" si="12"/>
        <v>500</v>
      </c>
      <c r="J276" s="125"/>
      <c r="K276" s="131">
        <v>500</v>
      </c>
      <c r="L276" s="129">
        <f t="shared" si="13"/>
        <v>500</v>
      </c>
      <c r="M276" s="125"/>
      <c r="N276" s="132">
        <v>500</v>
      </c>
      <c r="O276" s="129">
        <f t="shared" si="14"/>
        <v>500</v>
      </c>
      <c r="P276" s="125"/>
      <c r="Q276" s="171" t="s">
        <v>551</v>
      </c>
    </row>
    <row r="277" spans="1:17" outlineLevel="1" x14ac:dyDescent="0.3">
      <c r="A277" s="123"/>
      <c r="B277" s="170">
        <v>2453</v>
      </c>
      <c r="C277" s="170">
        <v>4</v>
      </c>
      <c r="D277" s="181" t="s">
        <v>215</v>
      </c>
      <c r="E277" s="125"/>
      <c r="F277" s="126">
        <v>1000</v>
      </c>
      <c r="G277" s="127">
        <v>0</v>
      </c>
      <c r="H277" s="128">
        <v>0</v>
      </c>
      <c r="I277" s="129">
        <f t="shared" si="12"/>
        <v>1000</v>
      </c>
      <c r="J277" s="125"/>
      <c r="K277" s="131">
        <v>1000</v>
      </c>
      <c r="L277" s="129">
        <f t="shared" si="13"/>
        <v>1000</v>
      </c>
      <c r="M277" s="125"/>
      <c r="N277" s="132">
        <v>1000</v>
      </c>
      <c r="O277" s="129">
        <f t="shared" si="14"/>
        <v>1000</v>
      </c>
      <c r="P277" s="125"/>
      <c r="Q277" s="171" t="s">
        <v>551</v>
      </c>
    </row>
    <row r="278" spans="1:17" outlineLevel="1" x14ac:dyDescent="0.3">
      <c r="A278" s="123"/>
      <c r="B278" s="170">
        <v>2460</v>
      </c>
      <c r="C278" s="170">
        <v>0</v>
      </c>
      <c r="D278" s="181" t="s">
        <v>216</v>
      </c>
      <c r="E278" s="125"/>
      <c r="F278" s="126">
        <v>476</v>
      </c>
      <c r="G278" s="127">
        <v>0</v>
      </c>
      <c r="H278" s="128">
        <v>0</v>
      </c>
      <c r="I278" s="129">
        <f t="shared" si="12"/>
        <v>476</v>
      </c>
      <c r="J278" s="125"/>
      <c r="K278" s="131">
        <v>476</v>
      </c>
      <c r="L278" s="129">
        <f t="shared" si="13"/>
        <v>476</v>
      </c>
      <c r="M278" s="125"/>
      <c r="N278" s="132">
        <v>476</v>
      </c>
      <c r="O278" s="129">
        <f t="shared" si="14"/>
        <v>476</v>
      </c>
      <c r="P278" s="125"/>
      <c r="Q278" s="171" t="s">
        <v>551</v>
      </c>
    </row>
    <row r="279" spans="1:17" outlineLevel="1" x14ac:dyDescent="0.3">
      <c r="A279" s="123"/>
      <c r="B279" s="170">
        <v>2460</v>
      </c>
      <c r="C279" s="170">
        <v>1</v>
      </c>
      <c r="D279" s="181" t="s">
        <v>217</v>
      </c>
      <c r="E279" s="125"/>
      <c r="F279" s="126">
        <v>170</v>
      </c>
      <c r="G279" s="127">
        <v>0</v>
      </c>
      <c r="H279" s="128">
        <v>0</v>
      </c>
      <c r="I279" s="129">
        <f t="shared" si="12"/>
        <v>170</v>
      </c>
      <c r="J279" s="125"/>
      <c r="K279" s="131">
        <v>170</v>
      </c>
      <c r="L279" s="129">
        <f t="shared" si="13"/>
        <v>170</v>
      </c>
      <c r="M279" s="125"/>
      <c r="N279" s="132">
        <v>170</v>
      </c>
      <c r="O279" s="129">
        <f t="shared" si="14"/>
        <v>170</v>
      </c>
      <c r="P279" s="125"/>
      <c r="Q279" s="171" t="s">
        <v>551</v>
      </c>
    </row>
    <row r="280" spans="1:17" outlineLevel="1" x14ac:dyDescent="0.3">
      <c r="A280" s="123"/>
      <c r="B280" s="170">
        <v>2461</v>
      </c>
      <c r="C280" s="170">
        <v>0</v>
      </c>
      <c r="D280" s="181" t="s">
        <v>218</v>
      </c>
      <c r="E280" s="125"/>
      <c r="F280" s="126">
        <v>476</v>
      </c>
      <c r="G280" s="127">
        <v>0</v>
      </c>
      <c r="H280" s="128">
        <v>0</v>
      </c>
      <c r="I280" s="129">
        <f t="shared" si="12"/>
        <v>476</v>
      </c>
      <c r="J280" s="125"/>
      <c r="K280" s="131">
        <v>476</v>
      </c>
      <c r="L280" s="129">
        <f t="shared" si="13"/>
        <v>476</v>
      </c>
      <c r="M280" s="125"/>
      <c r="N280" s="132">
        <v>476</v>
      </c>
      <c r="O280" s="129">
        <f t="shared" si="14"/>
        <v>476</v>
      </c>
      <c r="P280" s="125"/>
      <c r="Q280" s="171" t="s">
        <v>551</v>
      </c>
    </row>
    <row r="281" spans="1:17" outlineLevel="1" x14ac:dyDescent="0.3">
      <c r="A281" s="123"/>
      <c r="B281" s="170">
        <v>2461</v>
      </c>
      <c r="C281" s="170">
        <v>1</v>
      </c>
      <c r="D281" s="181" t="s">
        <v>219</v>
      </c>
      <c r="E281" s="125"/>
      <c r="F281" s="126">
        <v>170</v>
      </c>
      <c r="G281" s="127">
        <v>0</v>
      </c>
      <c r="H281" s="128">
        <v>0</v>
      </c>
      <c r="I281" s="129">
        <f t="shared" si="12"/>
        <v>170</v>
      </c>
      <c r="J281" s="125"/>
      <c r="K281" s="131">
        <v>170</v>
      </c>
      <c r="L281" s="129">
        <f t="shared" si="13"/>
        <v>170</v>
      </c>
      <c r="M281" s="125"/>
      <c r="N281" s="132">
        <v>170</v>
      </c>
      <c r="O281" s="129">
        <f t="shared" si="14"/>
        <v>170</v>
      </c>
      <c r="P281" s="125"/>
      <c r="Q281" s="171" t="s">
        <v>551</v>
      </c>
    </row>
    <row r="282" spans="1:17" outlineLevel="1" x14ac:dyDescent="0.3">
      <c r="A282" s="123"/>
      <c r="B282" s="170">
        <v>2462</v>
      </c>
      <c r="C282" s="170">
        <v>0</v>
      </c>
      <c r="D282" s="181" t="s">
        <v>220</v>
      </c>
      <c r="E282" s="125"/>
      <c r="F282" s="126">
        <v>476</v>
      </c>
      <c r="G282" s="127">
        <v>0</v>
      </c>
      <c r="H282" s="128">
        <v>0</v>
      </c>
      <c r="I282" s="129">
        <f t="shared" si="12"/>
        <v>476</v>
      </c>
      <c r="J282" s="125"/>
      <c r="K282" s="131">
        <v>476</v>
      </c>
      <c r="L282" s="129">
        <f t="shared" si="13"/>
        <v>476</v>
      </c>
      <c r="M282" s="125"/>
      <c r="N282" s="132">
        <v>476</v>
      </c>
      <c r="O282" s="129">
        <f t="shared" si="14"/>
        <v>476</v>
      </c>
      <c r="P282" s="125"/>
      <c r="Q282" s="171" t="s">
        <v>551</v>
      </c>
    </row>
    <row r="283" spans="1:17" outlineLevel="1" x14ac:dyDescent="0.3">
      <c r="A283" s="123"/>
      <c r="B283" s="170">
        <v>2462</v>
      </c>
      <c r="C283" s="170">
        <v>1</v>
      </c>
      <c r="D283" s="181" t="s">
        <v>221</v>
      </c>
      <c r="E283" s="125"/>
      <c r="F283" s="126">
        <v>170</v>
      </c>
      <c r="G283" s="127">
        <v>0</v>
      </c>
      <c r="H283" s="128">
        <v>0</v>
      </c>
      <c r="I283" s="129">
        <f t="shared" si="12"/>
        <v>170</v>
      </c>
      <c r="J283" s="125"/>
      <c r="K283" s="131">
        <v>170</v>
      </c>
      <c r="L283" s="129">
        <f t="shared" si="13"/>
        <v>170</v>
      </c>
      <c r="M283" s="125"/>
      <c r="N283" s="132">
        <v>170</v>
      </c>
      <c r="O283" s="129">
        <f t="shared" si="14"/>
        <v>170</v>
      </c>
      <c r="P283" s="125"/>
      <c r="Q283" s="171" t="s">
        <v>551</v>
      </c>
    </row>
    <row r="284" spans="1:17" outlineLevel="1" x14ac:dyDescent="0.3">
      <c r="A284" s="123"/>
      <c r="B284" s="170">
        <v>2463</v>
      </c>
      <c r="C284" s="170">
        <v>0</v>
      </c>
      <c r="D284" s="181" t="s">
        <v>222</v>
      </c>
      <c r="E284" s="125"/>
      <c r="F284" s="126">
        <v>357</v>
      </c>
      <c r="G284" s="127">
        <v>0</v>
      </c>
      <c r="H284" s="128">
        <v>0</v>
      </c>
      <c r="I284" s="129">
        <f t="shared" si="12"/>
        <v>357</v>
      </c>
      <c r="J284" s="125"/>
      <c r="K284" s="131">
        <v>357</v>
      </c>
      <c r="L284" s="129">
        <f t="shared" si="13"/>
        <v>357</v>
      </c>
      <c r="M284" s="125"/>
      <c r="N284" s="132">
        <v>357</v>
      </c>
      <c r="O284" s="129">
        <f t="shared" si="14"/>
        <v>357</v>
      </c>
      <c r="P284" s="125"/>
      <c r="Q284" s="171" t="s">
        <v>551</v>
      </c>
    </row>
    <row r="285" spans="1:17" outlineLevel="1" x14ac:dyDescent="0.3">
      <c r="A285" s="123"/>
      <c r="B285" s="170">
        <v>2463</v>
      </c>
      <c r="C285" s="170">
        <v>1</v>
      </c>
      <c r="D285" s="181" t="s">
        <v>223</v>
      </c>
      <c r="E285" s="125"/>
      <c r="F285" s="126">
        <v>128</v>
      </c>
      <c r="G285" s="127">
        <v>0</v>
      </c>
      <c r="H285" s="128">
        <v>0</v>
      </c>
      <c r="I285" s="129">
        <f t="shared" si="12"/>
        <v>128</v>
      </c>
      <c r="J285" s="125"/>
      <c r="K285" s="131">
        <v>128</v>
      </c>
      <c r="L285" s="129">
        <f t="shared" si="13"/>
        <v>128</v>
      </c>
      <c r="M285" s="125"/>
      <c r="N285" s="132">
        <v>128</v>
      </c>
      <c r="O285" s="129">
        <f t="shared" si="14"/>
        <v>128</v>
      </c>
      <c r="P285" s="125"/>
      <c r="Q285" s="171" t="s">
        <v>551</v>
      </c>
    </row>
    <row r="286" spans="1:17" outlineLevel="1" x14ac:dyDescent="0.3">
      <c r="A286" s="123"/>
      <c r="B286" s="170">
        <v>2464</v>
      </c>
      <c r="C286" s="170">
        <v>0</v>
      </c>
      <c r="D286" s="181" t="s">
        <v>224</v>
      </c>
      <c r="E286" s="125"/>
      <c r="F286" s="126">
        <v>238</v>
      </c>
      <c r="G286" s="127">
        <v>0</v>
      </c>
      <c r="H286" s="128">
        <v>0</v>
      </c>
      <c r="I286" s="129">
        <f t="shared" si="12"/>
        <v>238</v>
      </c>
      <c r="J286" s="125"/>
      <c r="K286" s="131">
        <v>238</v>
      </c>
      <c r="L286" s="129">
        <f t="shared" si="13"/>
        <v>238</v>
      </c>
      <c r="M286" s="125"/>
      <c r="N286" s="132">
        <v>238</v>
      </c>
      <c r="O286" s="129">
        <f t="shared" si="14"/>
        <v>238</v>
      </c>
      <c r="P286" s="125"/>
      <c r="Q286" s="171" t="s">
        <v>551</v>
      </c>
    </row>
    <row r="287" spans="1:17" outlineLevel="1" x14ac:dyDescent="0.3">
      <c r="A287" s="123"/>
      <c r="B287" s="170">
        <v>2464</v>
      </c>
      <c r="C287" s="170">
        <v>1</v>
      </c>
      <c r="D287" s="181" t="s">
        <v>225</v>
      </c>
      <c r="E287" s="125"/>
      <c r="F287" s="126">
        <v>85</v>
      </c>
      <c r="G287" s="127">
        <v>0</v>
      </c>
      <c r="H287" s="128">
        <v>0</v>
      </c>
      <c r="I287" s="129">
        <f t="shared" si="12"/>
        <v>85</v>
      </c>
      <c r="J287" s="125"/>
      <c r="K287" s="131">
        <v>85</v>
      </c>
      <c r="L287" s="129">
        <f t="shared" si="13"/>
        <v>85</v>
      </c>
      <c r="M287" s="125"/>
      <c r="N287" s="132">
        <v>85</v>
      </c>
      <c r="O287" s="129">
        <f t="shared" si="14"/>
        <v>85</v>
      </c>
      <c r="P287" s="125"/>
      <c r="Q287" s="171" t="s">
        <v>551</v>
      </c>
    </row>
    <row r="288" spans="1:17" outlineLevel="1" x14ac:dyDescent="0.3">
      <c r="A288" s="123"/>
      <c r="B288" s="170">
        <v>2465</v>
      </c>
      <c r="C288" s="170">
        <v>0</v>
      </c>
      <c r="D288" s="181" t="s">
        <v>226</v>
      </c>
      <c r="E288" s="125"/>
      <c r="F288" s="126">
        <v>357</v>
      </c>
      <c r="G288" s="127">
        <v>0</v>
      </c>
      <c r="H288" s="128">
        <v>0</v>
      </c>
      <c r="I288" s="129">
        <f t="shared" si="12"/>
        <v>357</v>
      </c>
      <c r="J288" s="125"/>
      <c r="K288" s="131">
        <v>357</v>
      </c>
      <c r="L288" s="129">
        <f t="shared" si="13"/>
        <v>357</v>
      </c>
      <c r="M288" s="125"/>
      <c r="N288" s="132">
        <v>357</v>
      </c>
      <c r="O288" s="129">
        <f t="shared" si="14"/>
        <v>357</v>
      </c>
      <c r="P288" s="125"/>
      <c r="Q288" s="171" t="s">
        <v>551</v>
      </c>
    </row>
    <row r="289" spans="1:17" outlineLevel="1" x14ac:dyDescent="0.3">
      <c r="A289" s="123"/>
      <c r="B289" s="170">
        <v>2465</v>
      </c>
      <c r="C289" s="170">
        <v>1</v>
      </c>
      <c r="D289" s="181" t="s">
        <v>227</v>
      </c>
      <c r="E289" s="125"/>
      <c r="F289" s="126">
        <v>128</v>
      </c>
      <c r="G289" s="127">
        <v>0</v>
      </c>
      <c r="H289" s="128">
        <v>0</v>
      </c>
      <c r="I289" s="129">
        <f t="shared" si="12"/>
        <v>128</v>
      </c>
      <c r="J289" s="125"/>
      <c r="K289" s="131">
        <v>128</v>
      </c>
      <c r="L289" s="129">
        <f t="shared" si="13"/>
        <v>128</v>
      </c>
      <c r="M289" s="125"/>
      <c r="N289" s="132">
        <v>128</v>
      </c>
      <c r="O289" s="129">
        <f t="shared" si="14"/>
        <v>128</v>
      </c>
      <c r="P289" s="125"/>
      <c r="Q289" s="171" t="s">
        <v>551</v>
      </c>
    </row>
    <row r="290" spans="1:17" outlineLevel="1" x14ac:dyDescent="0.3">
      <c r="A290" s="123"/>
      <c r="B290" s="170">
        <v>2475</v>
      </c>
      <c r="C290" s="170">
        <v>0</v>
      </c>
      <c r="D290" s="181" t="s">
        <v>228</v>
      </c>
      <c r="E290" s="125"/>
      <c r="F290" s="126">
        <v>2500</v>
      </c>
      <c r="G290" s="127">
        <v>0</v>
      </c>
      <c r="H290" s="128">
        <v>0</v>
      </c>
      <c r="I290" s="129">
        <f t="shared" si="12"/>
        <v>2500</v>
      </c>
      <c r="J290" s="125"/>
      <c r="K290" s="131">
        <v>2500</v>
      </c>
      <c r="L290" s="129">
        <f t="shared" si="13"/>
        <v>2500</v>
      </c>
      <c r="M290" s="125"/>
      <c r="N290" s="132">
        <v>2500</v>
      </c>
      <c r="O290" s="129">
        <f t="shared" si="14"/>
        <v>2500</v>
      </c>
      <c r="P290" s="125"/>
      <c r="Q290" s="171" t="s">
        <v>551</v>
      </c>
    </row>
    <row r="291" spans="1:17" outlineLevel="1" x14ac:dyDescent="0.3">
      <c r="A291" s="123"/>
      <c r="B291" s="170">
        <v>2478</v>
      </c>
      <c r="C291" s="170">
        <v>1</v>
      </c>
      <c r="D291" s="181" t="s">
        <v>229</v>
      </c>
      <c r="E291" s="125"/>
      <c r="F291" s="138">
        <v>656040</v>
      </c>
      <c r="G291" s="127">
        <v>0</v>
      </c>
      <c r="H291" s="128">
        <v>0</v>
      </c>
      <c r="I291" s="129">
        <f t="shared" si="12"/>
        <v>656040</v>
      </c>
      <c r="J291" s="125"/>
      <c r="K291" s="140">
        <v>656040</v>
      </c>
      <c r="L291" s="129">
        <f t="shared" si="13"/>
        <v>656040</v>
      </c>
      <c r="M291" s="125"/>
      <c r="N291" s="141">
        <v>656040</v>
      </c>
      <c r="O291" s="129">
        <f t="shared" si="14"/>
        <v>656040</v>
      </c>
      <c r="P291" s="125"/>
      <c r="Q291" s="171" t="s">
        <v>551</v>
      </c>
    </row>
    <row r="292" spans="1:17" outlineLevel="1" x14ac:dyDescent="0.3">
      <c r="A292" s="123"/>
      <c r="B292" s="170">
        <v>2478</v>
      </c>
      <c r="C292" s="170">
        <v>3</v>
      </c>
      <c r="D292" s="181" t="s">
        <v>531</v>
      </c>
      <c r="E292" s="125"/>
      <c r="F292" s="126">
        <v>89650</v>
      </c>
      <c r="G292" s="127">
        <v>0</v>
      </c>
      <c r="H292" s="128">
        <v>0</v>
      </c>
      <c r="I292" s="129">
        <f t="shared" si="12"/>
        <v>89650</v>
      </c>
      <c r="J292" s="125"/>
      <c r="K292" s="144">
        <v>0</v>
      </c>
      <c r="L292" s="129">
        <f t="shared" si="13"/>
        <v>0</v>
      </c>
      <c r="M292" s="125"/>
      <c r="N292" s="132">
        <v>0</v>
      </c>
      <c r="O292" s="129">
        <f t="shared" si="14"/>
        <v>0</v>
      </c>
      <c r="P292" s="125"/>
      <c r="Q292" s="171" t="s">
        <v>551</v>
      </c>
    </row>
    <row r="293" spans="1:17" outlineLevel="1" x14ac:dyDescent="0.3">
      <c r="A293" s="123"/>
      <c r="B293" s="170">
        <v>2480</v>
      </c>
      <c r="C293" s="170">
        <v>1</v>
      </c>
      <c r="D293" s="181" t="s">
        <v>230</v>
      </c>
      <c r="E293" s="125"/>
      <c r="F293" s="126">
        <v>20500</v>
      </c>
      <c r="G293" s="127">
        <v>0</v>
      </c>
      <c r="H293" s="128">
        <v>0</v>
      </c>
      <c r="I293" s="129">
        <f t="shared" si="12"/>
        <v>20500</v>
      </c>
      <c r="J293" s="125"/>
      <c r="K293" s="131">
        <v>20500</v>
      </c>
      <c r="L293" s="129">
        <f t="shared" si="13"/>
        <v>20500</v>
      </c>
      <c r="M293" s="125"/>
      <c r="N293" s="132">
        <v>20500</v>
      </c>
      <c r="O293" s="129">
        <f t="shared" si="14"/>
        <v>20500</v>
      </c>
      <c r="P293" s="125"/>
      <c r="Q293" s="171" t="s">
        <v>551</v>
      </c>
    </row>
    <row r="294" spans="1:17" outlineLevel="1" x14ac:dyDescent="0.3">
      <c r="A294" s="123"/>
      <c r="B294" s="170">
        <v>2486</v>
      </c>
      <c r="C294" s="170">
        <v>3</v>
      </c>
      <c r="D294" s="181" t="s">
        <v>231</v>
      </c>
      <c r="E294" s="125"/>
      <c r="F294" s="126">
        <v>18000</v>
      </c>
      <c r="G294" s="127">
        <v>0</v>
      </c>
      <c r="H294" s="128">
        <v>0</v>
      </c>
      <c r="I294" s="129">
        <f t="shared" si="12"/>
        <v>18000</v>
      </c>
      <c r="J294" s="125"/>
      <c r="K294" s="131">
        <v>18000</v>
      </c>
      <c r="L294" s="129">
        <f t="shared" si="13"/>
        <v>18000</v>
      </c>
      <c r="M294" s="125"/>
      <c r="N294" s="132">
        <v>18000</v>
      </c>
      <c r="O294" s="129">
        <f t="shared" si="14"/>
        <v>18000</v>
      </c>
      <c r="P294" s="125"/>
      <c r="Q294" s="171" t="s">
        <v>551</v>
      </c>
    </row>
    <row r="295" spans="1:17" s="139" customFormat="1" x14ac:dyDescent="0.3">
      <c r="A295" s="123"/>
      <c r="B295" s="145"/>
      <c r="C295" s="145"/>
      <c r="D295" s="182" t="s">
        <v>410</v>
      </c>
      <c r="E295" s="123"/>
      <c r="F295" s="146">
        <f>SUM(F4:F294)</f>
        <v>8291219</v>
      </c>
      <c r="G295" s="147">
        <f>SUM(G4:G294)</f>
        <v>0</v>
      </c>
      <c r="H295" s="148">
        <f>SUM(H4:H294)</f>
        <v>10568.32</v>
      </c>
      <c r="I295" s="146">
        <f>SUM(I4:I294)</f>
        <v>8301787.3200000003</v>
      </c>
      <c r="J295" s="123"/>
      <c r="K295" s="146">
        <f>SUM(K4:K294)</f>
        <v>8111296</v>
      </c>
      <c r="L295" s="146">
        <f>SUM(L4:L294)</f>
        <v>8111296</v>
      </c>
      <c r="M295" s="123"/>
      <c r="N295" s="146">
        <f>SUM(N4:N294)</f>
        <v>8005545</v>
      </c>
      <c r="O295" s="146">
        <f>SUM(O4:O294)</f>
        <v>8005545</v>
      </c>
      <c r="P295" s="123"/>
    </row>
    <row r="296" spans="1:17" x14ac:dyDescent="0.3">
      <c r="A296" s="123"/>
      <c r="B296" s="149"/>
      <c r="C296" s="149"/>
      <c r="D296" s="179"/>
      <c r="E296" s="125"/>
      <c r="F296" s="125"/>
      <c r="G296" s="150"/>
      <c r="H296" s="151"/>
      <c r="I296" s="123"/>
      <c r="J296" s="125"/>
      <c r="K296" s="125"/>
      <c r="L296" s="123"/>
      <c r="M296" s="125"/>
      <c r="N296" s="125"/>
      <c r="O296" s="123"/>
      <c r="P296" s="125"/>
    </row>
    <row r="297" spans="1:17" x14ac:dyDescent="0.3">
      <c r="A297" s="123"/>
      <c r="B297" s="149"/>
      <c r="C297" s="149"/>
      <c r="D297" s="179"/>
      <c r="E297" s="125"/>
      <c r="F297" s="125"/>
      <c r="G297" s="150"/>
      <c r="H297" s="151"/>
      <c r="I297" s="123"/>
      <c r="J297" s="125"/>
      <c r="K297" s="125"/>
      <c r="L297" s="123"/>
      <c r="M297" s="125"/>
      <c r="N297" s="125"/>
      <c r="O297" s="123"/>
      <c r="P297" s="125"/>
    </row>
    <row r="298" spans="1:17" outlineLevel="1" x14ac:dyDescent="0.3">
      <c r="A298" s="123"/>
      <c r="B298" s="124">
        <v>2503</v>
      </c>
      <c r="C298" s="124">
        <v>1</v>
      </c>
      <c r="D298" s="183" t="s">
        <v>545</v>
      </c>
      <c r="E298" s="125"/>
      <c r="F298" s="126">
        <v>150000</v>
      </c>
      <c r="G298" s="127">
        <v>0</v>
      </c>
      <c r="H298" s="128">
        <v>0</v>
      </c>
      <c r="I298" s="129">
        <f t="shared" ref="I298:I338" si="15">SUM(F298:H298)</f>
        <v>150000</v>
      </c>
      <c r="J298" s="125"/>
      <c r="K298" s="131">
        <v>0</v>
      </c>
      <c r="L298" s="129">
        <f t="shared" ref="L298:L338" si="16">SUM(J298:K298)</f>
        <v>0</v>
      </c>
      <c r="M298" s="125"/>
      <c r="N298" s="132">
        <v>0</v>
      </c>
      <c r="O298" s="129">
        <f t="shared" ref="O298:O338" si="17">SUM(N298:N298)</f>
        <v>0</v>
      </c>
      <c r="P298" s="125"/>
      <c r="Q298" s="172" t="s">
        <v>552</v>
      </c>
    </row>
    <row r="299" spans="1:17" outlineLevel="1" x14ac:dyDescent="0.3">
      <c r="A299" s="123"/>
      <c r="B299" s="124">
        <v>2509</v>
      </c>
      <c r="C299" s="124">
        <v>3</v>
      </c>
      <c r="D299" s="183" t="s">
        <v>549</v>
      </c>
      <c r="E299" s="125"/>
      <c r="F299" s="126">
        <v>15000</v>
      </c>
      <c r="G299" s="127">
        <v>0</v>
      </c>
      <c r="H299" s="128">
        <v>0</v>
      </c>
      <c r="I299" s="129">
        <f t="shared" si="15"/>
        <v>15000</v>
      </c>
      <c r="J299" s="125"/>
      <c r="K299" s="131">
        <v>0</v>
      </c>
      <c r="L299" s="129">
        <f t="shared" si="16"/>
        <v>0</v>
      </c>
      <c r="M299" s="125"/>
      <c r="N299" s="132">
        <v>0</v>
      </c>
      <c r="O299" s="129">
        <f t="shared" si="17"/>
        <v>0</v>
      </c>
      <c r="P299" s="125"/>
      <c r="Q299" s="172" t="s">
        <v>552</v>
      </c>
    </row>
    <row r="300" spans="1:17" outlineLevel="1" x14ac:dyDescent="0.3">
      <c r="A300" s="123"/>
      <c r="B300" s="124">
        <v>2521</v>
      </c>
      <c r="C300" s="124">
        <v>3</v>
      </c>
      <c r="D300" s="183" t="s">
        <v>451</v>
      </c>
      <c r="E300" s="125"/>
      <c r="F300" s="126">
        <v>1139196.5</v>
      </c>
      <c r="G300" s="127">
        <v>0</v>
      </c>
      <c r="H300" s="128">
        <v>0</v>
      </c>
      <c r="I300" s="129">
        <f t="shared" si="15"/>
        <v>1139196.5</v>
      </c>
      <c r="J300" s="125"/>
      <c r="K300" s="131">
        <v>0</v>
      </c>
      <c r="L300" s="129">
        <f t="shared" si="16"/>
        <v>0</v>
      </c>
      <c r="M300" s="125"/>
      <c r="N300" s="132">
        <v>0</v>
      </c>
      <c r="O300" s="129">
        <f t="shared" si="17"/>
        <v>0</v>
      </c>
      <c r="P300" s="125"/>
      <c r="Q300" s="172" t="s">
        <v>552</v>
      </c>
    </row>
    <row r="301" spans="1:17" outlineLevel="1" x14ac:dyDescent="0.3">
      <c r="A301" s="123"/>
      <c r="B301" s="124">
        <v>2541</v>
      </c>
      <c r="C301" s="124">
        <v>2</v>
      </c>
      <c r="D301" s="183" t="s">
        <v>540</v>
      </c>
      <c r="E301" s="125"/>
      <c r="F301" s="126">
        <v>0</v>
      </c>
      <c r="G301" s="127">
        <v>0</v>
      </c>
      <c r="H301" s="128">
        <v>0</v>
      </c>
      <c r="I301" s="129">
        <f t="shared" si="15"/>
        <v>0</v>
      </c>
      <c r="J301" s="125"/>
      <c r="K301" s="131">
        <v>0</v>
      </c>
      <c r="L301" s="129">
        <f t="shared" si="16"/>
        <v>0</v>
      </c>
      <c r="M301" s="125"/>
      <c r="N301" s="132">
        <v>800000</v>
      </c>
      <c r="O301" s="129">
        <f t="shared" si="17"/>
        <v>800000</v>
      </c>
      <c r="P301" s="125"/>
      <c r="Q301" s="172" t="s">
        <v>552</v>
      </c>
    </row>
    <row r="302" spans="1:17" outlineLevel="1" x14ac:dyDescent="0.3">
      <c r="A302" s="123"/>
      <c r="B302" s="124">
        <v>2542</v>
      </c>
      <c r="C302" s="124">
        <v>1</v>
      </c>
      <c r="D302" s="183" t="s">
        <v>232</v>
      </c>
      <c r="E302" s="125"/>
      <c r="F302" s="126">
        <f>1509671.99+82505.37</f>
        <v>1592177.3599999999</v>
      </c>
      <c r="G302" s="127">
        <v>0</v>
      </c>
      <c r="H302" s="128">
        <v>0</v>
      </c>
      <c r="I302" s="129">
        <f t="shared" si="15"/>
        <v>1592177.3599999999</v>
      </c>
      <c r="J302" s="125"/>
      <c r="K302" s="131">
        <v>1900000</v>
      </c>
      <c r="L302" s="129">
        <f t="shared" si="16"/>
        <v>1900000</v>
      </c>
      <c r="M302" s="125"/>
      <c r="N302" s="132">
        <v>300000</v>
      </c>
      <c r="O302" s="129">
        <f t="shared" si="17"/>
        <v>300000</v>
      </c>
      <c r="P302" s="125"/>
      <c r="Q302" s="172" t="s">
        <v>552</v>
      </c>
    </row>
    <row r="303" spans="1:17" outlineLevel="1" x14ac:dyDescent="0.3">
      <c r="A303" s="123"/>
      <c r="B303" s="124">
        <v>2542</v>
      </c>
      <c r="C303" s="124">
        <v>2</v>
      </c>
      <c r="D303" s="183" t="s">
        <v>233</v>
      </c>
      <c r="E303" s="125"/>
      <c r="F303" s="126">
        <v>669147.11</v>
      </c>
      <c r="G303" s="127">
        <v>0</v>
      </c>
      <c r="H303" s="128">
        <v>0</v>
      </c>
      <c r="I303" s="129">
        <f t="shared" si="15"/>
        <v>669147.11</v>
      </c>
      <c r="J303" s="125"/>
      <c r="K303" s="131">
        <v>0</v>
      </c>
      <c r="L303" s="129">
        <f t="shared" si="16"/>
        <v>0</v>
      </c>
      <c r="M303" s="125"/>
      <c r="N303" s="132">
        <v>0</v>
      </c>
      <c r="O303" s="129">
        <f t="shared" si="17"/>
        <v>0</v>
      </c>
      <c r="P303" s="125"/>
      <c r="Q303" s="172" t="s">
        <v>552</v>
      </c>
    </row>
    <row r="304" spans="1:17" outlineLevel="1" x14ac:dyDescent="0.3">
      <c r="A304" s="123"/>
      <c r="B304" s="124">
        <v>2542</v>
      </c>
      <c r="C304" s="124">
        <v>3</v>
      </c>
      <c r="D304" s="183" t="s">
        <v>234</v>
      </c>
      <c r="E304" s="125"/>
      <c r="F304" s="126">
        <v>590000</v>
      </c>
      <c r="G304" s="127">
        <v>0</v>
      </c>
      <c r="H304" s="128">
        <v>0</v>
      </c>
      <c r="I304" s="129">
        <f t="shared" si="15"/>
        <v>590000</v>
      </c>
      <c r="J304" s="125"/>
      <c r="K304" s="131">
        <v>0</v>
      </c>
      <c r="L304" s="129">
        <f t="shared" si="16"/>
        <v>0</v>
      </c>
      <c r="M304" s="125"/>
      <c r="N304" s="132">
        <v>0</v>
      </c>
      <c r="O304" s="129">
        <f t="shared" si="17"/>
        <v>0</v>
      </c>
      <c r="P304" s="125"/>
      <c r="Q304" s="172" t="s">
        <v>552</v>
      </c>
    </row>
    <row r="305" spans="1:17" outlineLevel="1" x14ac:dyDescent="0.3">
      <c r="A305" s="123"/>
      <c r="B305" s="124">
        <v>2542</v>
      </c>
      <c r="C305" s="124">
        <v>6</v>
      </c>
      <c r="D305" s="183" t="s">
        <v>517</v>
      </c>
      <c r="E305" s="125"/>
      <c r="F305" s="126">
        <v>200000</v>
      </c>
      <c r="G305" s="127">
        <v>0</v>
      </c>
      <c r="H305" s="128">
        <v>100000</v>
      </c>
      <c r="I305" s="129">
        <f t="shared" si="15"/>
        <v>300000</v>
      </c>
      <c r="J305" s="125"/>
      <c r="K305" s="131">
        <v>1260000</v>
      </c>
      <c r="L305" s="129">
        <f t="shared" si="16"/>
        <v>1260000</v>
      </c>
      <c r="M305" s="125"/>
      <c r="N305" s="132">
        <v>440000</v>
      </c>
      <c r="O305" s="129">
        <f t="shared" si="17"/>
        <v>440000</v>
      </c>
      <c r="P305" s="125"/>
      <c r="Q305" s="172" t="s">
        <v>552</v>
      </c>
    </row>
    <row r="306" spans="1:17" outlineLevel="1" x14ac:dyDescent="0.3">
      <c r="A306" s="123"/>
      <c r="B306" s="124">
        <v>2543</v>
      </c>
      <c r="C306" s="124">
        <v>0</v>
      </c>
      <c r="D306" s="183" t="s">
        <v>235</v>
      </c>
      <c r="E306" s="125"/>
      <c r="F306" s="126">
        <v>0</v>
      </c>
      <c r="G306" s="127">
        <v>0</v>
      </c>
      <c r="H306" s="128">
        <v>0</v>
      </c>
      <c r="I306" s="129">
        <f t="shared" si="15"/>
        <v>0</v>
      </c>
      <c r="J306" s="125"/>
      <c r="K306" s="131">
        <v>300000</v>
      </c>
      <c r="L306" s="129">
        <f t="shared" si="16"/>
        <v>300000</v>
      </c>
      <c r="M306" s="125"/>
      <c r="N306" s="132">
        <v>0</v>
      </c>
      <c r="O306" s="129">
        <f t="shared" si="17"/>
        <v>0</v>
      </c>
      <c r="P306" s="125"/>
      <c r="Q306" s="172" t="s">
        <v>552</v>
      </c>
    </row>
    <row r="307" spans="1:17" outlineLevel="1" x14ac:dyDescent="0.3">
      <c r="A307" s="123"/>
      <c r="B307" s="124">
        <v>2544</v>
      </c>
      <c r="C307" s="124">
        <v>1</v>
      </c>
      <c r="D307" s="183" t="s">
        <v>236</v>
      </c>
      <c r="E307" s="125"/>
      <c r="F307" s="126">
        <v>0</v>
      </c>
      <c r="G307" s="127">
        <v>0</v>
      </c>
      <c r="H307" s="128">
        <v>0</v>
      </c>
      <c r="I307" s="129">
        <f t="shared" si="15"/>
        <v>0</v>
      </c>
      <c r="J307" s="125"/>
      <c r="K307" s="131">
        <v>1300000</v>
      </c>
      <c r="L307" s="129">
        <f t="shared" si="16"/>
        <v>1300000</v>
      </c>
      <c r="M307" s="125"/>
      <c r="N307" s="132">
        <v>0</v>
      </c>
      <c r="O307" s="129">
        <f t="shared" si="17"/>
        <v>0</v>
      </c>
      <c r="P307" s="125"/>
      <c r="Q307" s="172" t="s">
        <v>552</v>
      </c>
    </row>
    <row r="308" spans="1:17" outlineLevel="1" x14ac:dyDescent="0.3">
      <c r="A308" s="123"/>
      <c r="B308" s="124">
        <v>2544</v>
      </c>
      <c r="C308" s="124">
        <v>2</v>
      </c>
      <c r="D308" s="183" t="s">
        <v>237</v>
      </c>
      <c r="E308" s="125"/>
      <c r="F308" s="126">
        <v>350000</v>
      </c>
      <c r="G308" s="127">
        <v>0</v>
      </c>
      <c r="H308" s="128">
        <v>0</v>
      </c>
      <c r="I308" s="129">
        <f t="shared" si="15"/>
        <v>350000</v>
      </c>
      <c r="J308" s="125"/>
      <c r="K308" s="131">
        <v>0</v>
      </c>
      <c r="L308" s="129">
        <f t="shared" si="16"/>
        <v>0</v>
      </c>
      <c r="M308" s="125"/>
      <c r="N308" s="132">
        <v>0</v>
      </c>
      <c r="O308" s="129">
        <f t="shared" si="17"/>
        <v>0</v>
      </c>
      <c r="P308" s="125"/>
      <c r="Q308" s="172" t="s">
        <v>552</v>
      </c>
    </row>
    <row r="309" spans="1:17" outlineLevel="1" x14ac:dyDescent="0.3">
      <c r="A309" s="123"/>
      <c r="B309" s="124">
        <v>2620</v>
      </c>
      <c r="C309" s="124">
        <v>3</v>
      </c>
      <c r="D309" s="183" t="s">
        <v>238</v>
      </c>
      <c r="E309" s="125"/>
      <c r="F309" s="126">
        <v>200000</v>
      </c>
      <c r="G309" s="127">
        <v>0</v>
      </c>
      <c r="H309" s="128">
        <v>0</v>
      </c>
      <c r="I309" s="129">
        <f t="shared" si="15"/>
        <v>200000</v>
      </c>
      <c r="J309" s="125"/>
      <c r="K309" s="131">
        <v>0</v>
      </c>
      <c r="L309" s="129">
        <f t="shared" si="16"/>
        <v>0</v>
      </c>
      <c r="M309" s="125"/>
      <c r="N309" s="132">
        <v>0</v>
      </c>
      <c r="O309" s="129">
        <f t="shared" si="17"/>
        <v>0</v>
      </c>
      <c r="P309" s="125"/>
      <c r="Q309" s="172" t="s">
        <v>552</v>
      </c>
    </row>
    <row r="310" spans="1:17" outlineLevel="1" x14ac:dyDescent="0.3">
      <c r="A310" s="123"/>
      <c r="B310" s="124">
        <v>2620</v>
      </c>
      <c r="C310" s="124">
        <v>4</v>
      </c>
      <c r="D310" s="183" t="s">
        <v>239</v>
      </c>
      <c r="E310" s="125"/>
      <c r="F310" s="126">
        <v>27346</v>
      </c>
      <c r="G310" s="127">
        <v>0</v>
      </c>
      <c r="H310" s="128">
        <v>0</v>
      </c>
      <c r="I310" s="129">
        <f t="shared" si="15"/>
        <v>27346</v>
      </c>
      <c r="J310" s="125"/>
      <c r="K310" s="131">
        <v>0</v>
      </c>
      <c r="L310" s="129">
        <f t="shared" si="16"/>
        <v>0</v>
      </c>
      <c r="M310" s="125"/>
      <c r="N310" s="132">
        <v>0</v>
      </c>
      <c r="O310" s="129">
        <f t="shared" si="17"/>
        <v>0</v>
      </c>
      <c r="P310" s="125"/>
      <c r="Q310" s="172" t="s">
        <v>552</v>
      </c>
    </row>
    <row r="311" spans="1:17" outlineLevel="1" x14ac:dyDescent="0.3">
      <c r="A311" s="123"/>
      <c r="B311" s="124">
        <v>2620</v>
      </c>
      <c r="C311" s="124">
        <v>7</v>
      </c>
      <c r="D311" s="183" t="s">
        <v>240</v>
      </c>
      <c r="E311" s="125"/>
      <c r="F311" s="126">
        <v>5380</v>
      </c>
      <c r="G311" s="127">
        <v>0</v>
      </c>
      <c r="H311" s="128">
        <v>0</v>
      </c>
      <c r="I311" s="129">
        <f t="shared" si="15"/>
        <v>5380</v>
      </c>
      <c r="J311" s="125"/>
      <c r="K311" s="131">
        <v>0</v>
      </c>
      <c r="L311" s="129">
        <f t="shared" si="16"/>
        <v>0</v>
      </c>
      <c r="M311" s="125"/>
      <c r="N311" s="132">
        <v>0</v>
      </c>
      <c r="O311" s="129">
        <f t="shared" si="17"/>
        <v>0</v>
      </c>
      <c r="P311" s="125"/>
      <c r="Q311" s="172" t="s">
        <v>552</v>
      </c>
    </row>
    <row r="312" spans="1:17" outlineLevel="1" x14ac:dyDescent="0.3">
      <c r="A312" s="123"/>
      <c r="B312" s="124">
        <v>2620</v>
      </c>
      <c r="C312" s="124">
        <v>8</v>
      </c>
      <c r="D312" s="183" t="s">
        <v>447</v>
      </c>
      <c r="E312" s="125"/>
      <c r="F312" s="126">
        <v>1686034.56</v>
      </c>
      <c r="G312" s="127">
        <v>0</v>
      </c>
      <c r="H312" s="128">
        <v>0</v>
      </c>
      <c r="I312" s="129">
        <f t="shared" si="15"/>
        <v>1686034.56</v>
      </c>
      <c r="J312" s="125"/>
      <c r="K312" s="131">
        <v>1506090.24</v>
      </c>
      <c r="L312" s="129">
        <f t="shared" si="16"/>
        <v>1506090.24</v>
      </c>
      <c r="M312" s="125"/>
      <c r="N312" s="132">
        <v>500000</v>
      </c>
      <c r="O312" s="129">
        <f t="shared" si="17"/>
        <v>500000</v>
      </c>
      <c r="P312" s="125"/>
      <c r="Q312" s="172" t="s">
        <v>552</v>
      </c>
    </row>
    <row r="313" spans="1:17" outlineLevel="1" x14ac:dyDescent="0.3">
      <c r="A313" s="123"/>
      <c r="B313" s="124">
        <v>2620</v>
      </c>
      <c r="C313" s="124">
        <v>9</v>
      </c>
      <c r="D313" s="183" t="s">
        <v>449</v>
      </c>
      <c r="E313" s="125"/>
      <c r="F313" s="126">
        <f>347197.66+587294.93</f>
        <v>934492.59000000008</v>
      </c>
      <c r="G313" s="127">
        <v>0</v>
      </c>
      <c r="H313" s="128">
        <v>0</v>
      </c>
      <c r="I313" s="129">
        <f t="shared" si="15"/>
        <v>934492.59000000008</v>
      </c>
      <c r="J313" s="125"/>
      <c r="K313" s="131">
        <v>0</v>
      </c>
      <c r="L313" s="129">
        <f t="shared" si="16"/>
        <v>0</v>
      </c>
      <c r="M313" s="125"/>
      <c r="N313" s="132">
        <v>0</v>
      </c>
      <c r="O313" s="129">
        <f t="shared" si="17"/>
        <v>0</v>
      </c>
      <c r="P313" s="125"/>
      <c r="Q313" s="172" t="s">
        <v>552</v>
      </c>
    </row>
    <row r="314" spans="1:17" outlineLevel="1" x14ac:dyDescent="0.3">
      <c r="A314" s="123"/>
      <c r="B314" s="124">
        <v>2631</v>
      </c>
      <c r="C314" s="124">
        <v>2</v>
      </c>
      <c r="D314" s="183" t="s">
        <v>521</v>
      </c>
      <c r="E314" s="125"/>
      <c r="F314" s="126">
        <f>564907.87+24239.24</f>
        <v>589147.11</v>
      </c>
      <c r="G314" s="127">
        <v>0</v>
      </c>
      <c r="H314" s="128">
        <v>0</v>
      </c>
      <c r="I314" s="129">
        <f t="shared" si="15"/>
        <v>589147.11</v>
      </c>
      <c r="J314" s="125"/>
      <c r="K314" s="131">
        <v>0</v>
      </c>
      <c r="L314" s="129">
        <f t="shared" si="16"/>
        <v>0</v>
      </c>
      <c r="M314" s="125"/>
      <c r="N314" s="132">
        <v>620000</v>
      </c>
      <c r="O314" s="129">
        <f t="shared" si="17"/>
        <v>620000</v>
      </c>
      <c r="P314" s="125"/>
      <c r="Q314" s="172" t="s">
        <v>552</v>
      </c>
    </row>
    <row r="315" spans="1:17" outlineLevel="1" x14ac:dyDescent="0.3">
      <c r="A315" s="123"/>
      <c r="B315" s="124">
        <v>2640</v>
      </c>
      <c r="C315" s="124">
        <v>1</v>
      </c>
      <c r="D315" s="183" t="s">
        <v>518</v>
      </c>
      <c r="E315" s="125"/>
      <c r="F315" s="126">
        <v>70000</v>
      </c>
      <c r="G315" s="127">
        <v>0</v>
      </c>
      <c r="H315" s="128">
        <v>0</v>
      </c>
      <c r="I315" s="129">
        <f t="shared" si="15"/>
        <v>70000</v>
      </c>
      <c r="J315" s="125"/>
      <c r="K315" s="131">
        <v>0</v>
      </c>
      <c r="L315" s="129">
        <f t="shared" si="16"/>
        <v>0</v>
      </c>
      <c r="M315" s="125"/>
      <c r="N315" s="132">
        <v>0</v>
      </c>
      <c r="O315" s="129">
        <f t="shared" si="17"/>
        <v>0</v>
      </c>
      <c r="P315" s="125"/>
      <c r="Q315" s="172" t="s">
        <v>552</v>
      </c>
    </row>
    <row r="316" spans="1:17" outlineLevel="1" x14ac:dyDescent="0.3">
      <c r="A316" s="123"/>
      <c r="B316" s="124">
        <v>2674</v>
      </c>
      <c r="C316" s="124">
        <v>2</v>
      </c>
      <c r="D316" s="183" t="s">
        <v>471</v>
      </c>
      <c r="E316" s="125"/>
      <c r="F316" s="126">
        <v>0</v>
      </c>
      <c r="G316" s="127">
        <v>0</v>
      </c>
      <c r="H316" s="128">
        <v>0</v>
      </c>
      <c r="I316" s="129">
        <f t="shared" si="15"/>
        <v>0</v>
      </c>
      <c r="J316" s="125"/>
      <c r="K316" s="131">
        <v>500000</v>
      </c>
      <c r="L316" s="129">
        <f t="shared" si="16"/>
        <v>500000</v>
      </c>
      <c r="M316" s="125"/>
      <c r="N316" s="132">
        <v>0</v>
      </c>
      <c r="O316" s="129">
        <f t="shared" si="17"/>
        <v>0</v>
      </c>
      <c r="P316" s="125"/>
      <c r="Q316" s="172" t="s">
        <v>552</v>
      </c>
    </row>
    <row r="317" spans="1:17" outlineLevel="1" x14ac:dyDescent="0.3">
      <c r="A317" s="123"/>
      <c r="B317" s="124">
        <v>2679</v>
      </c>
      <c r="C317" s="124">
        <v>1</v>
      </c>
      <c r="D317" s="183" t="s">
        <v>241</v>
      </c>
      <c r="E317" s="125"/>
      <c r="F317" s="126">
        <v>750000</v>
      </c>
      <c r="G317" s="127">
        <v>0</v>
      </c>
      <c r="H317" s="128">
        <v>164642.32999999999</v>
      </c>
      <c r="I317" s="129">
        <f t="shared" si="15"/>
        <v>914642.33</v>
      </c>
      <c r="J317" s="125"/>
      <c r="K317" s="131">
        <v>0</v>
      </c>
      <c r="L317" s="129">
        <f t="shared" si="16"/>
        <v>0</v>
      </c>
      <c r="M317" s="125"/>
      <c r="N317" s="132">
        <v>0</v>
      </c>
      <c r="O317" s="129">
        <f t="shared" si="17"/>
        <v>0</v>
      </c>
      <c r="P317" s="125"/>
      <c r="Q317" s="172" t="s">
        <v>552</v>
      </c>
    </row>
    <row r="318" spans="1:17" outlineLevel="1" x14ac:dyDescent="0.3">
      <c r="A318" s="125"/>
      <c r="B318" s="124">
        <v>2679</v>
      </c>
      <c r="C318" s="124">
        <v>2</v>
      </c>
      <c r="D318" s="183" t="s">
        <v>542</v>
      </c>
      <c r="E318" s="125"/>
      <c r="F318" s="126">
        <v>0</v>
      </c>
      <c r="G318" s="127">
        <v>0</v>
      </c>
      <c r="H318" s="128">
        <v>0</v>
      </c>
      <c r="I318" s="129">
        <f t="shared" si="15"/>
        <v>0</v>
      </c>
      <c r="J318" s="125"/>
      <c r="K318" s="131">
        <v>0</v>
      </c>
      <c r="L318" s="129">
        <f t="shared" si="16"/>
        <v>0</v>
      </c>
      <c r="M318" s="125"/>
      <c r="N318" s="132">
        <v>1250000</v>
      </c>
      <c r="O318" s="129">
        <f t="shared" si="17"/>
        <v>1250000</v>
      </c>
      <c r="P318" s="125"/>
      <c r="Q318" s="172" t="s">
        <v>552</v>
      </c>
    </row>
    <row r="319" spans="1:17" outlineLevel="1" x14ac:dyDescent="0.3">
      <c r="A319" s="123"/>
      <c r="B319" s="124">
        <v>2702</v>
      </c>
      <c r="C319" s="124">
        <v>0</v>
      </c>
      <c r="D319" s="183" t="s">
        <v>453</v>
      </c>
      <c r="E319" s="125"/>
      <c r="F319" s="126">
        <v>189766.18</v>
      </c>
      <c r="G319" s="127">
        <v>0</v>
      </c>
      <c r="H319" s="128">
        <v>0</v>
      </c>
      <c r="I319" s="129">
        <f t="shared" si="15"/>
        <v>189766.18</v>
      </c>
      <c r="J319" s="125"/>
      <c r="K319" s="131">
        <v>0</v>
      </c>
      <c r="L319" s="129">
        <f t="shared" si="16"/>
        <v>0</v>
      </c>
      <c r="M319" s="125"/>
      <c r="N319" s="132">
        <v>0</v>
      </c>
      <c r="O319" s="129">
        <f t="shared" si="17"/>
        <v>0</v>
      </c>
      <c r="P319" s="125"/>
      <c r="Q319" s="172" t="s">
        <v>552</v>
      </c>
    </row>
    <row r="320" spans="1:17" outlineLevel="1" x14ac:dyDescent="0.3">
      <c r="A320" s="123"/>
      <c r="B320" s="124">
        <v>2705</v>
      </c>
      <c r="C320" s="124">
        <v>0</v>
      </c>
      <c r="D320" s="183" t="s">
        <v>454</v>
      </c>
      <c r="E320" s="125"/>
      <c r="F320" s="126">
        <v>0</v>
      </c>
      <c r="G320" s="127">
        <v>0</v>
      </c>
      <c r="H320" s="128">
        <v>0</v>
      </c>
      <c r="I320" s="129">
        <f t="shared" si="15"/>
        <v>0</v>
      </c>
      <c r="J320" s="125"/>
      <c r="K320" s="131">
        <v>600000</v>
      </c>
      <c r="L320" s="129">
        <f t="shared" si="16"/>
        <v>600000</v>
      </c>
      <c r="M320" s="125"/>
      <c r="N320" s="132">
        <v>0</v>
      </c>
      <c r="O320" s="129">
        <f t="shared" si="17"/>
        <v>0</v>
      </c>
      <c r="P320" s="125"/>
      <c r="Q320" s="172" t="s">
        <v>552</v>
      </c>
    </row>
    <row r="321" spans="1:17" outlineLevel="1" x14ac:dyDescent="0.3">
      <c r="A321" s="123"/>
      <c r="B321" s="124">
        <v>2706</v>
      </c>
      <c r="C321" s="124">
        <v>0</v>
      </c>
      <c r="D321" s="183" t="s">
        <v>455</v>
      </c>
      <c r="E321" s="125"/>
      <c r="F321" s="126">
        <v>0</v>
      </c>
      <c r="G321" s="127">
        <v>0</v>
      </c>
      <c r="H321" s="128">
        <v>0</v>
      </c>
      <c r="I321" s="129">
        <f t="shared" si="15"/>
        <v>0</v>
      </c>
      <c r="J321" s="125"/>
      <c r="K321" s="131">
        <v>0</v>
      </c>
      <c r="L321" s="129">
        <f t="shared" si="16"/>
        <v>0</v>
      </c>
      <c r="M321" s="125"/>
      <c r="N321" s="132">
        <v>1350000</v>
      </c>
      <c r="O321" s="129">
        <f t="shared" si="17"/>
        <v>1350000</v>
      </c>
      <c r="P321" s="125"/>
      <c r="Q321" s="172" t="s">
        <v>552</v>
      </c>
    </row>
    <row r="322" spans="1:17" outlineLevel="1" x14ac:dyDescent="0.3">
      <c r="A322" s="125"/>
      <c r="B322" s="124">
        <v>2706</v>
      </c>
      <c r="C322" s="124">
        <v>1</v>
      </c>
      <c r="D322" s="183" t="s">
        <v>548</v>
      </c>
      <c r="E322" s="125"/>
      <c r="F322" s="126">
        <v>350000</v>
      </c>
      <c r="G322" s="127">
        <v>0</v>
      </c>
      <c r="H322" s="128">
        <v>0</v>
      </c>
      <c r="I322" s="130">
        <f t="shared" si="15"/>
        <v>350000</v>
      </c>
      <c r="J322" s="125"/>
      <c r="K322" s="131">
        <v>0</v>
      </c>
      <c r="L322" s="130">
        <f t="shared" si="16"/>
        <v>0</v>
      </c>
      <c r="M322" s="125"/>
      <c r="N322" s="132">
        <v>0</v>
      </c>
      <c r="O322" s="130">
        <f t="shared" si="17"/>
        <v>0</v>
      </c>
      <c r="P322" s="125"/>
      <c r="Q322" s="172" t="s">
        <v>552</v>
      </c>
    </row>
    <row r="323" spans="1:17" outlineLevel="1" x14ac:dyDescent="0.3">
      <c r="A323" s="123"/>
      <c r="B323" s="124">
        <v>2708</v>
      </c>
      <c r="C323" s="124">
        <v>0</v>
      </c>
      <c r="D323" s="183" t="s">
        <v>456</v>
      </c>
      <c r="E323" s="125"/>
      <c r="F323" s="126">
        <v>0</v>
      </c>
      <c r="G323" s="127">
        <v>0</v>
      </c>
      <c r="H323" s="128">
        <v>0</v>
      </c>
      <c r="I323" s="129">
        <f t="shared" si="15"/>
        <v>0</v>
      </c>
      <c r="J323" s="125"/>
      <c r="K323" s="131">
        <v>2050000</v>
      </c>
      <c r="L323" s="129">
        <f t="shared" si="16"/>
        <v>2050000</v>
      </c>
      <c r="M323" s="125"/>
      <c r="N323" s="132">
        <v>0</v>
      </c>
      <c r="O323" s="129">
        <f t="shared" si="17"/>
        <v>0</v>
      </c>
      <c r="P323" s="125"/>
      <c r="Q323" s="172" t="s">
        <v>552</v>
      </c>
    </row>
    <row r="324" spans="1:17" outlineLevel="1" x14ac:dyDescent="0.3">
      <c r="A324" s="123"/>
      <c r="B324" s="124">
        <v>2709</v>
      </c>
      <c r="C324" s="124">
        <v>1</v>
      </c>
      <c r="D324" s="183" t="s">
        <v>242</v>
      </c>
      <c r="E324" s="125"/>
      <c r="F324" s="126">
        <v>1187646.99</v>
      </c>
      <c r="G324" s="127">
        <v>0</v>
      </c>
      <c r="H324" s="128">
        <v>0</v>
      </c>
      <c r="I324" s="129">
        <f t="shared" si="15"/>
        <v>1187646.99</v>
      </c>
      <c r="J324" s="125"/>
      <c r="K324" s="131">
        <v>0</v>
      </c>
      <c r="L324" s="129">
        <f t="shared" si="16"/>
        <v>0</v>
      </c>
      <c r="M324" s="125"/>
      <c r="N324" s="132">
        <v>0</v>
      </c>
      <c r="O324" s="129">
        <f t="shared" si="17"/>
        <v>0</v>
      </c>
      <c r="P324" s="125"/>
      <c r="Q324" s="172" t="s">
        <v>552</v>
      </c>
    </row>
    <row r="325" spans="1:17" outlineLevel="1" x14ac:dyDescent="0.3">
      <c r="A325" s="123"/>
      <c r="B325" s="124">
        <v>2712</v>
      </c>
      <c r="C325" s="124">
        <v>0</v>
      </c>
      <c r="D325" s="183" t="s">
        <v>527</v>
      </c>
      <c r="E325" s="125"/>
      <c r="F325" s="126">
        <v>994924.8</v>
      </c>
      <c r="G325" s="127">
        <v>0</v>
      </c>
      <c r="H325" s="128">
        <v>0</v>
      </c>
      <c r="I325" s="129">
        <f t="shared" si="15"/>
        <v>994924.8</v>
      </c>
      <c r="J325" s="125"/>
      <c r="K325" s="131">
        <v>2000000</v>
      </c>
      <c r="L325" s="129">
        <f t="shared" si="16"/>
        <v>2000000</v>
      </c>
      <c r="M325" s="125"/>
      <c r="N325" s="132">
        <v>500000</v>
      </c>
      <c r="O325" s="129">
        <f t="shared" si="17"/>
        <v>500000</v>
      </c>
      <c r="P325" s="125"/>
      <c r="Q325" s="172" t="s">
        <v>552</v>
      </c>
    </row>
    <row r="326" spans="1:17" outlineLevel="1" x14ac:dyDescent="0.3">
      <c r="A326" s="123"/>
      <c r="B326" s="124">
        <v>2712</v>
      </c>
      <c r="C326" s="124">
        <v>1</v>
      </c>
      <c r="D326" s="183" t="s">
        <v>475</v>
      </c>
      <c r="E326" s="125"/>
      <c r="F326" s="126">
        <v>1699570.37</v>
      </c>
      <c r="G326" s="127">
        <v>0</v>
      </c>
      <c r="H326" s="128">
        <v>0</v>
      </c>
      <c r="I326" s="129">
        <f t="shared" si="15"/>
        <v>1699570.37</v>
      </c>
      <c r="J326" s="125"/>
      <c r="K326" s="131">
        <v>400000</v>
      </c>
      <c r="L326" s="129">
        <f t="shared" si="16"/>
        <v>400000</v>
      </c>
      <c r="M326" s="125"/>
      <c r="N326" s="132">
        <v>0</v>
      </c>
      <c r="O326" s="129">
        <f t="shared" si="17"/>
        <v>0</v>
      </c>
      <c r="P326" s="125"/>
      <c r="Q326" s="172" t="s">
        <v>552</v>
      </c>
    </row>
    <row r="327" spans="1:17" outlineLevel="1" x14ac:dyDescent="0.3">
      <c r="A327" s="123"/>
      <c r="B327" s="124">
        <v>2712</v>
      </c>
      <c r="C327" s="124">
        <v>2</v>
      </c>
      <c r="D327" s="183" t="s">
        <v>477</v>
      </c>
      <c r="E327" s="125"/>
      <c r="F327" s="126">
        <v>50000</v>
      </c>
      <c r="G327" s="127">
        <v>0</v>
      </c>
      <c r="H327" s="128">
        <v>0</v>
      </c>
      <c r="I327" s="129">
        <f t="shared" si="15"/>
        <v>50000</v>
      </c>
      <c r="J327" s="125"/>
      <c r="K327" s="131">
        <v>50000</v>
      </c>
      <c r="L327" s="129">
        <f t="shared" si="16"/>
        <v>50000</v>
      </c>
      <c r="M327" s="125"/>
      <c r="N327" s="132">
        <v>50000</v>
      </c>
      <c r="O327" s="129">
        <f t="shared" si="17"/>
        <v>50000</v>
      </c>
      <c r="P327" s="125"/>
      <c r="Q327" s="172" t="s">
        <v>552</v>
      </c>
    </row>
    <row r="328" spans="1:17" outlineLevel="1" x14ac:dyDescent="0.3">
      <c r="A328" s="123"/>
      <c r="B328" s="124">
        <v>2732</v>
      </c>
      <c r="C328" s="124">
        <v>0</v>
      </c>
      <c r="D328" s="183" t="s">
        <v>243</v>
      </c>
      <c r="E328" s="125"/>
      <c r="F328" s="126">
        <v>200000</v>
      </c>
      <c r="G328" s="127">
        <v>0</v>
      </c>
      <c r="H328" s="128">
        <v>0</v>
      </c>
      <c r="I328" s="129">
        <f t="shared" si="15"/>
        <v>200000</v>
      </c>
      <c r="J328" s="125"/>
      <c r="K328" s="131">
        <v>0</v>
      </c>
      <c r="L328" s="129">
        <f t="shared" si="16"/>
        <v>0</v>
      </c>
      <c r="M328" s="125"/>
      <c r="N328" s="132">
        <v>0</v>
      </c>
      <c r="O328" s="129">
        <f t="shared" si="17"/>
        <v>0</v>
      </c>
      <c r="P328" s="125"/>
      <c r="Q328" s="172" t="s">
        <v>552</v>
      </c>
    </row>
    <row r="329" spans="1:17" outlineLevel="1" x14ac:dyDescent="0.3">
      <c r="A329" s="123"/>
      <c r="B329" s="124">
        <v>2785</v>
      </c>
      <c r="C329" s="124">
        <v>4</v>
      </c>
      <c r="D329" s="183" t="s">
        <v>514</v>
      </c>
      <c r="E329" s="125"/>
      <c r="F329" s="126">
        <v>160000</v>
      </c>
      <c r="G329" s="127">
        <v>0</v>
      </c>
      <c r="H329" s="128">
        <v>40000</v>
      </c>
      <c r="I329" s="129">
        <f t="shared" si="15"/>
        <v>200000</v>
      </c>
      <c r="J329" s="125"/>
      <c r="K329" s="131">
        <v>0</v>
      </c>
      <c r="L329" s="129">
        <f t="shared" si="16"/>
        <v>0</v>
      </c>
      <c r="M329" s="125"/>
      <c r="N329" s="132">
        <v>0</v>
      </c>
      <c r="O329" s="129">
        <f t="shared" si="17"/>
        <v>0</v>
      </c>
      <c r="P329" s="125"/>
      <c r="Q329" s="172" t="s">
        <v>552</v>
      </c>
    </row>
    <row r="330" spans="1:17" outlineLevel="1" x14ac:dyDescent="0.3">
      <c r="A330" s="123"/>
      <c r="B330" s="124">
        <v>2785</v>
      </c>
      <c r="C330" s="124">
        <v>5</v>
      </c>
      <c r="D330" s="183" t="s">
        <v>522</v>
      </c>
      <c r="E330" s="125"/>
      <c r="F330" s="126">
        <f>89849.6+10150.4</f>
        <v>100000</v>
      </c>
      <c r="G330" s="127">
        <v>0</v>
      </c>
      <c r="H330" s="128">
        <v>0</v>
      </c>
      <c r="I330" s="129">
        <f t="shared" si="15"/>
        <v>100000</v>
      </c>
      <c r="J330" s="125"/>
      <c r="K330" s="131">
        <v>0</v>
      </c>
      <c r="L330" s="129">
        <f t="shared" si="16"/>
        <v>0</v>
      </c>
      <c r="M330" s="125"/>
      <c r="N330" s="132">
        <v>0</v>
      </c>
      <c r="O330" s="129">
        <f t="shared" si="17"/>
        <v>0</v>
      </c>
      <c r="P330" s="125"/>
      <c r="Q330" s="172" t="s">
        <v>552</v>
      </c>
    </row>
    <row r="331" spans="1:17" outlineLevel="1" x14ac:dyDescent="0.3">
      <c r="A331" s="123"/>
      <c r="B331" s="124">
        <v>2790</v>
      </c>
      <c r="C331" s="124">
        <v>0</v>
      </c>
      <c r="D331" s="183" t="s">
        <v>244</v>
      </c>
      <c r="E331" s="125"/>
      <c r="F331" s="126">
        <v>280000</v>
      </c>
      <c r="G331" s="127">
        <v>0</v>
      </c>
      <c r="H331" s="128">
        <v>0</v>
      </c>
      <c r="I331" s="129">
        <f t="shared" si="15"/>
        <v>280000</v>
      </c>
      <c r="J331" s="125"/>
      <c r="K331" s="131">
        <v>0</v>
      </c>
      <c r="L331" s="129">
        <f t="shared" si="16"/>
        <v>0</v>
      </c>
      <c r="M331" s="125"/>
      <c r="N331" s="132">
        <v>0</v>
      </c>
      <c r="O331" s="129">
        <f t="shared" si="17"/>
        <v>0</v>
      </c>
      <c r="P331" s="125"/>
      <c r="Q331" s="172" t="s">
        <v>552</v>
      </c>
    </row>
    <row r="332" spans="1:17" outlineLevel="1" x14ac:dyDescent="0.3">
      <c r="A332" s="123"/>
      <c r="B332" s="124">
        <v>2834</v>
      </c>
      <c r="C332" s="124">
        <v>28</v>
      </c>
      <c r="D332" s="183" t="s">
        <v>245</v>
      </c>
      <c r="E332" s="125"/>
      <c r="F332" s="126">
        <v>5383.81</v>
      </c>
      <c r="G332" s="127">
        <v>0</v>
      </c>
      <c r="H332" s="128">
        <v>0</v>
      </c>
      <c r="I332" s="129">
        <f t="shared" si="15"/>
        <v>5383.81</v>
      </c>
      <c r="J332" s="125"/>
      <c r="K332" s="131">
        <v>0</v>
      </c>
      <c r="L332" s="129">
        <f t="shared" si="16"/>
        <v>0</v>
      </c>
      <c r="M332" s="125"/>
      <c r="N332" s="132">
        <v>0</v>
      </c>
      <c r="O332" s="129">
        <f t="shared" si="17"/>
        <v>0</v>
      </c>
      <c r="P332" s="125"/>
      <c r="Q332" s="172" t="s">
        <v>552</v>
      </c>
    </row>
    <row r="333" spans="1:17" outlineLevel="1" x14ac:dyDescent="0.3">
      <c r="A333" s="123"/>
      <c r="B333" s="124">
        <v>2835</v>
      </c>
      <c r="C333" s="124">
        <v>0</v>
      </c>
      <c r="D333" s="183" t="s">
        <v>543</v>
      </c>
      <c r="E333" s="125"/>
      <c r="F333" s="126">
        <v>0</v>
      </c>
      <c r="G333" s="127">
        <v>0</v>
      </c>
      <c r="H333" s="128">
        <v>0</v>
      </c>
      <c r="I333" s="129">
        <f t="shared" si="15"/>
        <v>0</v>
      </c>
      <c r="J333" s="125"/>
      <c r="K333" s="131">
        <v>0</v>
      </c>
      <c r="L333" s="129">
        <f t="shared" si="16"/>
        <v>0</v>
      </c>
      <c r="M333" s="125"/>
      <c r="N333" s="132">
        <v>1000000</v>
      </c>
      <c r="O333" s="129">
        <f t="shared" si="17"/>
        <v>1000000</v>
      </c>
      <c r="P333" s="125"/>
      <c r="Q333" s="172" t="s">
        <v>552</v>
      </c>
    </row>
    <row r="334" spans="1:17" outlineLevel="1" x14ac:dyDescent="0.3">
      <c r="A334" s="123"/>
      <c r="B334" s="124">
        <v>2885</v>
      </c>
      <c r="C334" s="124">
        <v>1</v>
      </c>
      <c r="D334" s="183" t="s">
        <v>246</v>
      </c>
      <c r="E334" s="125"/>
      <c r="F334" s="126">
        <v>0</v>
      </c>
      <c r="G334" s="127">
        <v>0</v>
      </c>
      <c r="H334" s="128">
        <v>0</v>
      </c>
      <c r="I334" s="129">
        <f t="shared" si="15"/>
        <v>0</v>
      </c>
      <c r="J334" s="125"/>
      <c r="K334" s="131">
        <v>0</v>
      </c>
      <c r="L334" s="129">
        <f t="shared" si="16"/>
        <v>0</v>
      </c>
      <c r="M334" s="125"/>
      <c r="N334" s="132">
        <v>250000</v>
      </c>
      <c r="O334" s="129">
        <f t="shared" si="17"/>
        <v>250000</v>
      </c>
      <c r="P334" s="125"/>
      <c r="Q334" s="172" t="s">
        <v>552</v>
      </c>
    </row>
    <row r="335" spans="1:17" outlineLevel="1" x14ac:dyDescent="0.3">
      <c r="A335" s="123"/>
      <c r="B335" s="124">
        <v>2909</v>
      </c>
      <c r="C335" s="124">
        <v>1</v>
      </c>
      <c r="D335" s="183" t="s">
        <v>247</v>
      </c>
      <c r="E335" s="125"/>
      <c r="F335" s="126">
        <f>47500-F338</f>
        <v>47500</v>
      </c>
      <c r="G335" s="127">
        <v>0</v>
      </c>
      <c r="H335" s="128">
        <v>0</v>
      </c>
      <c r="I335" s="129">
        <f t="shared" si="15"/>
        <v>47500</v>
      </c>
      <c r="J335" s="125"/>
      <c r="K335" s="131">
        <f>47500-K338</f>
        <v>47500</v>
      </c>
      <c r="L335" s="129">
        <f t="shared" si="16"/>
        <v>47500</v>
      </c>
      <c r="M335" s="125"/>
      <c r="N335" s="132">
        <f>47500-N338</f>
        <v>47500</v>
      </c>
      <c r="O335" s="129">
        <f t="shared" si="17"/>
        <v>47500</v>
      </c>
      <c r="P335" s="125"/>
      <c r="Q335" s="172" t="s">
        <v>552</v>
      </c>
    </row>
    <row r="336" spans="1:17" outlineLevel="1" x14ac:dyDescent="0.3">
      <c r="A336" s="123"/>
      <c r="B336" s="124">
        <v>2909</v>
      </c>
      <c r="C336" s="124">
        <v>5</v>
      </c>
      <c r="D336" s="183" t="s">
        <v>461</v>
      </c>
      <c r="E336" s="125"/>
      <c r="F336" s="126">
        <v>1500</v>
      </c>
      <c r="G336" s="127">
        <v>0</v>
      </c>
      <c r="H336" s="128">
        <v>0</v>
      </c>
      <c r="I336" s="129">
        <f t="shared" si="15"/>
        <v>1500</v>
      </c>
      <c r="J336" s="125"/>
      <c r="K336" s="131">
        <v>1500</v>
      </c>
      <c r="L336" s="129">
        <f t="shared" si="16"/>
        <v>1500</v>
      </c>
      <c r="M336" s="125"/>
      <c r="N336" s="132">
        <v>1500</v>
      </c>
      <c r="O336" s="129">
        <f t="shared" si="17"/>
        <v>1500</v>
      </c>
      <c r="P336" s="125"/>
      <c r="Q336" s="172" t="s">
        <v>552</v>
      </c>
    </row>
    <row r="337" spans="1:17" outlineLevel="1" x14ac:dyDescent="0.3">
      <c r="A337" s="123"/>
      <c r="B337" s="124">
        <v>2917</v>
      </c>
      <c r="C337" s="124">
        <v>0</v>
      </c>
      <c r="D337" s="183" t="s">
        <v>248</v>
      </c>
      <c r="E337" s="125"/>
      <c r="F337" s="126">
        <v>1000</v>
      </c>
      <c r="G337" s="127">
        <v>0</v>
      </c>
      <c r="H337" s="128">
        <v>0</v>
      </c>
      <c r="I337" s="129">
        <f t="shared" si="15"/>
        <v>1000</v>
      </c>
      <c r="J337" s="125"/>
      <c r="K337" s="131">
        <v>1000</v>
      </c>
      <c r="L337" s="129">
        <f t="shared" si="16"/>
        <v>1000</v>
      </c>
      <c r="M337" s="125"/>
      <c r="N337" s="132">
        <v>1000</v>
      </c>
      <c r="O337" s="129">
        <f t="shared" si="17"/>
        <v>1000</v>
      </c>
      <c r="P337" s="125"/>
      <c r="Q337" s="172" t="s">
        <v>552</v>
      </c>
    </row>
    <row r="338" spans="1:17" outlineLevel="1" x14ac:dyDescent="0.3">
      <c r="A338" s="123"/>
      <c r="B338" s="124">
        <v>2918</v>
      </c>
      <c r="C338" s="124">
        <v>1</v>
      </c>
      <c r="D338" s="183" t="s">
        <v>249</v>
      </c>
      <c r="E338" s="125"/>
      <c r="F338" s="138">
        <v>0</v>
      </c>
      <c r="G338" s="127">
        <v>0</v>
      </c>
      <c r="H338" s="128">
        <v>0</v>
      </c>
      <c r="I338" s="129">
        <f t="shared" si="15"/>
        <v>0</v>
      </c>
      <c r="J338" s="125"/>
      <c r="K338" s="140">
        <v>0</v>
      </c>
      <c r="L338" s="129">
        <f t="shared" si="16"/>
        <v>0</v>
      </c>
      <c r="M338" s="152"/>
      <c r="N338" s="141">
        <v>0</v>
      </c>
      <c r="O338" s="129">
        <f t="shared" si="17"/>
        <v>0</v>
      </c>
      <c r="P338" s="152"/>
      <c r="Q338" s="172" t="s">
        <v>552</v>
      </c>
    </row>
    <row r="339" spans="1:17" s="139" customFormat="1" x14ac:dyDescent="0.3">
      <c r="A339" s="123"/>
      <c r="B339" s="145"/>
      <c r="C339" s="145"/>
      <c r="D339" s="182" t="s">
        <v>418</v>
      </c>
      <c r="E339" s="123"/>
      <c r="F339" s="146">
        <f>SUM(F298:F338)</f>
        <v>14235213.380000001</v>
      </c>
      <c r="G339" s="147">
        <f>SUM(G298:G338)</f>
        <v>0</v>
      </c>
      <c r="H339" s="148">
        <f>SUM(H298:H338)</f>
        <v>304642.32999999996</v>
      </c>
      <c r="I339" s="146">
        <f>SUM(I298:I338)</f>
        <v>14539855.709999999</v>
      </c>
      <c r="J339" s="123"/>
      <c r="K339" s="146">
        <f>SUM(K298:K338)</f>
        <v>11916090.24</v>
      </c>
      <c r="L339" s="146">
        <f>SUM(L298:L338)</f>
        <v>11916090.24</v>
      </c>
      <c r="M339" s="123"/>
      <c r="N339" s="146">
        <f>SUM(N298:N338)</f>
        <v>7110000</v>
      </c>
      <c r="O339" s="146">
        <f>SUM(O298:O338)</f>
        <v>7110000</v>
      </c>
      <c r="P339" s="123"/>
    </row>
    <row r="340" spans="1:17" x14ac:dyDescent="0.3">
      <c r="A340" s="123"/>
      <c r="B340" s="149"/>
      <c r="C340" s="149"/>
      <c r="D340" s="179"/>
      <c r="E340" s="125"/>
      <c r="F340" s="125"/>
      <c r="G340" s="150"/>
      <c r="H340" s="151"/>
      <c r="I340" s="123"/>
      <c r="J340" s="125"/>
      <c r="K340" s="125"/>
      <c r="L340" s="123"/>
      <c r="M340" s="125"/>
      <c r="N340" s="125"/>
      <c r="O340" s="123"/>
      <c r="P340" s="125"/>
    </row>
    <row r="341" spans="1:17" x14ac:dyDescent="0.3">
      <c r="A341" s="123"/>
      <c r="B341" s="149"/>
      <c r="C341" s="149"/>
      <c r="D341" s="179"/>
      <c r="E341" s="125"/>
      <c r="F341" s="125"/>
      <c r="G341" s="150"/>
      <c r="H341" s="151"/>
      <c r="I341" s="123"/>
      <c r="J341" s="125"/>
      <c r="K341" s="125"/>
      <c r="L341" s="123"/>
      <c r="M341" s="125"/>
      <c r="N341" s="125"/>
      <c r="O341" s="123"/>
      <c r="P341" s="125"/>
    </row>
    <row r="342" spans="1:17" s="139" customFormat="1" x14ac:dyDescent="0.3">
      <c r="A342" s="123"/>
      <c r="B342" s="145"/>
      <c r="C342" s="145"/>
      <c r="D342" s="182" t="s">
        <v>419</v>
      </c>
      <c r="E342" s="123"/>
      <c r="F342" s="146">
        <v>0</v>
      </c>
      <c r="G342" s="147">
        <v>0</v>
      </c>
      <c r="H342" s="148">
        <v>0</v>
      </c>
      <c r="I342" s="146">
        <f>SUM(F342:H342)</f>
        <v>0</v>
      </c>
      <c r="J342" s="123"/>
      <c r="K342" s="146">
        <v>0</v>
      </c>
      <c r="L342" s="146">
        <v>0</v>
      </c>
      <c r="M342" s="123"/>
      <c r="N342" s="146">
        <v>0</v>
      </c>
      <c r="O342" s="146">
        <f>SUM(M342:N342)</f>
        <v>0</v>
      </c>
      <c r="P342" s="123"/>
      <c r="Q342" s="171" t="s">
        <v>551</v>
      </c>
    </row>
    <row r="343" spans="1:17" x14ac:dyDescent="0.3">
      <c r="A343" s="123"/>
      <c r="B343" s="149"/>
      <c r="C343" s="149"/>
      <c r="D343" s="179"/>
      <c r="E343" s="125"/>
      <c r="F343" s="125"/>
      <c r="G343" s="150"/>
      <c r="H343" s="151"/>
      <c r="I343" s="123"/>
      <c r="J343" s="125"/>
      <c r="K343" s="125"/>
      <c r="L343" s="123"/>
      <c r="M343" s="125"/>
      <c r="N343" s="125"/>
      <c r="O343" s="123"/>
      <c r="P343" s="125"/>
    </row>
    <row r="344" spans="1:17" x14ac:dyDescent="0.3">
      <c r="A344" s="123"/>
      <c r="B344" s="149"/>
      <c r="C344" s="149"/>
      <c r="D344" s="179"/>
      <c r="E344" s="125"/>
      <c r="F344" s="125"/>
      <c r="G344" s="150"/>
      <c r="H344" s="151"/>
      <c r="I344" s="123"/>
      <c r="J344" s="125"/>
      <c r="K344" s="125"/>
      <c r="L344" s="123"/>
      <c r="M344" s="125"/>
      <c r="N344" s="125"/>
      <c r="O344" s="123"/>
      <c r="P344" s="125"/>
    </row>
    <row r="345" spans="1:17" outlineLevel="1" x14ac:dyDescent="0.3">
      <c r="A345" s="123"/>
      <c r="B345" s="124">
        <v>2922</v>
      </c>
      <c r="C345" s="124">
        <v>0</v>
      </c>
      <c r="D345" s="183" t="s">
        <v>250</v>
      </c>
      <c r="E345" s="125"/>
      <c r="F345" s="126">
        <v>200406</v>
      </c>
      <c r="G345" s="127">
        <v>0</v>
      </c>
      <c r="H345" s="128">
        <v>0</v>
      </c>
      <c r="I345" s="129">
        <f>SUM(F345:H345)</f>
        <v>200406</v>
      </c>
      <c r="J345" s="125"/>
      <c r="K345" s="131">
        <v>209720</v>
      </c>
      <c r="L345" s="129">
        <f>SUM(J345:K345)</f>
        <v>209720</v>
      </c>
      <c r="M345" s="125"/>
      <c r="N345" s="132">
        <v>219529</v>
      </c>
      <c r="O345" s="129">
        <f>SUM(N345:N345)</f>
        <v>219529</v>
      </c>
      <c r="P345" s="125"/>
      <c r="Q345" s="171" t="s">
        <v>551</v>
      </c>
    </row>
    <row r="346" spans="1:17" outlineLevel="1" x14ac:dyDescent="0.3">
      <c r="A346" s="123"/>
      <c r="B346" s="124">
        <v>2932</v>
      </c>
      <c r="C346" s="124">
        <v>0</v>
      </c>
      <c r="D346" s="183" t="s">
        <v>251</v>
      </c>
      <c r="E346" s="125"/>
      <c r="F346" s="126">
        <v>99150</v>
      </c>
      <c r="G346" s="127">
        <v>0</v>
      </c>
      <c r="H346" s="128">
        <v>0</v>
      </c>
      <c r="I346" s="129">
        <f>SUM(F346:H346)</f>
        <v>99150</v>
      </c>
      <c r="J346" s="125"/>
      <c r="K346" s="131">
        <v>58149</v>
      </c>
      <c r="L346" s="129">
        <f>SUM(J346:K346)</f>
        <v>58149</v>
      </c>
      <c r="M346" s="125"/>
      <c r="N346" s="132">
        <v>43624</v>
      </c>
      <c r="O346" s="129">
        <f>SUM(N346:N346)</f>
        <v>43624</v>
      </c>
      <c r="P346" s="125"/>
      <c r="Q346" s="171" t="s">
        <v>551</v>
      </c>
    </row>
    <row r="347" spans="1:17" s="139" customFormat="1" x14ac:dyDescent="0.3">
      <c r="A347" s="123"/>
      <c r="B347" s="145"/>
      <c r="C347" s="145"/>
      <c r="D347" s="182" t="s">
        <v>420</v>
      </c>
      <c r="E347" s="123"/>
      <c r="F347" s="146">
        <f>SUM(F345:F346)</f>
        <v>299556</v>
      </c>
      <c r="G347" s="147">
        <f>SUM(G345:G346)</f>
        <v>0</v>
      </c>
      <c r="H347" s="148">
        <f>SUM(H345:H346)</f>
        <v>0</v>
      </c>
      <c r="I347" s="146">
        <f>SUM(I345:I346)</f>
        <v>299556</v>
      </c>
      <c r="J347" s="123"/>
      <c r="K347" s="146">
        <f>SUM(K345:K346)</f>
        <v>267869</v>
      </c>
      <c r="L347" s="146">
        <f>SUM(L345:L346)</f>
        <v>267869</v>
      </c>
      <c r="M347" s="123"/>
      <c r="N347" s="146">
        <f>SUM(N345:N346)</f>
        <v>263153</v>
      </c>
      <c r="O347" s="146">
        <f>SUM(O345:O346)</f>
        <v>263153</v>
      </c>
      <c r="P347" s="123"/>
    </row>
    <row r="348" spans="1:17" s="139" customFormat="1" x14ac:dyDescent="0.3">
      <c r="A348" s="123"/>
      <c r="B348" s="145"/>
      <c r="C348" s="145"/>
      <c r="D348" s="184"/>
      <c r="E348" s="123"/>
      <c r="F348" s="123"/>
      <c r="G348" s="153"/>
      <c r="H348" s="154"/>
      <c r="I348" s="123"/>
      <c r="J348" s="123"/>
      <c r="K348" s="123"/>
      <c r="L348" s="123"/>
      <c r="M348" s="123"/>
      <c r="N348" s="123"/>
      <c r="O348" s="123"/>
      <c r="P348" s="123"/>
    </row>
    <row r="349" spans="1:17" s="139" customFormat="1" x14ac:dyDescent="0.3">
      <c r="A349" s="123"/>
      <c r="B349" s="145"/>
      <c r="C349" s="145"/>
      <c r="D349" s="184"/>
      <c r="E349" s="123"/>
      <c r="F349" s="123"/>
      <c r="G349" s="153"/>
      <c r="H349" s="154"/>
      <c r="I349" s="123"/>
      <c r="J349" s="123"/>
      <c r="K349" s="123"/>
      <c r="L349" s="123"/>
      <c r="M349" s="123"/>
      <c r="N349" s="123"/>
      <c r="O349" s="123"/>
      <c r="P349" s="123"/>
    </row>
    <row r="350" spans="1:17" s="139" customFormat="1" x14ac:dyDescent="0.3">
      <c r="A350" s="123"/>
      <c r="B350" s="145"/>
      <c r="C350" s="145"/>
      <c r="D350" s="182" t="s">
        <v>421</v>
      </c>
      <c r="E350" s="123"/>
      <c r="F350" s="146">
        <v>0</v>
      </c>
      <c r="G350" s="147">
        <v>0</v>
      </c>
      <c r="H350" s="148">
        <v>0</v>
      </c>
      <c r="I350" s="146">
        <v>0</v>
      </c>
      <c r="J350" s="123"/>
      <c r="K350" s="146">
        <v>0</v>
      </c>
      <c r="L350" s="146">
        <v>0</v>
      </c>
      <c r="M350" s="123"/>
      <c r="N350" s="146">
        <v>0</v>
      </c>
      <c r="O350" s="146">
        <v>0</v>
      </c>
      <c r="P350" s="123"/>
      <c r="Q350" s="171" t="s">
        <v>551</v>
      </c>
    </row>
    <row r="351" spans="1:17" x14ac:dyDescent="0.3">
      <c r="A351" s="123"/>
      <c r="B351" s="149"/>
      <c r="C351" s="149"/>
      <c r="D351" s="179"/>
      <c r="E351" s="125"/>
      <c r="F351" s="125"/>
      <c r="G351" s="150"/>
      <c r="H351" s="151"/>
      <c r="I351" s="123"/>
      <c r="J351" s="125"/>
      <c r="K351" s="125"/>
      <c r="L351" s="123"/>
      <c r="M351" s="125"/>
      <c r="N351" s="125"/>
      <c r="O351" s="123"/>
      <c r="P351" s="125"/>
    </row>
    <row r="352" spans="1:17" x14ac:dyDescent="0.3">
      <c r="A352" s="123"/>
      <c r="B352" s="149"/>
      <c r="C352" s="149"/>
      <c r="D352" s="179"/>
      <c r="E352" s="125"/>
      <c r="F352" s="125"/>
      <c r="G352" s="150"/>
      <c r="H352" s="151"/>
      <c r="I352" s="123"/>
      <c r="J352" s="125"/>
      <c r="K352" s="125"/>
      <c r="L352" s="123"/>
      <c r="M352" s="125"/>
      <c r="N352" s="125"/>
      <c r="O352" s="123"/>
      <c r="P352" s="125"/>
    </row>
    <row r="353" spans="1:17" outlineLevel="1" x14ac:dyDescent="0.3">
      <c r="A353" s="123"/>
      <c r="B353" s="124">
        <v>2940</v>
      </c>
      <c r="C353" s="124">
        <v>1</v>
      </c>
      <c r="D353" s="183" t="s">
        <v>13</v>
      </c>
      <c r="E353" s="125"/>
      <c r="F353" s="126">
        <v>100000</v>
      </c>
      <c r="G353" s="127">
        <v>0</v>
      </c>
      <c r="H353" s="128">
        <v>0</v>
      </c>
      <c r="I353" s="129">
        <f t="shared" ref="I353:I388" si="18">SUM(F353:H353)</f>
        <v>100000</v>
      </c>
      <c r="J353" s="125"/>
      <c r="K353" s="131">
        <v>100000</v>
      </c>
      <c r="L353" s="129">
        <f t="shared" ref="L353:L388" si="19">SUM(J353:K353)</f>
        <v>100000</v>
      </c>
      <c r="M353" s="125"/>
      <c r="N353" s="132">
        <v>100000</v>
      </c>
      <c r="O353" s="129">
        <f t="shared" ref="O353:O388" si="20">SUM(M353:N353)</f>
        <v>100000</v>
      </c>
      <c r="P353" s="125"/>
      <c r="Q353" s="171" t="s">
        <v>551</v>
      </c>
    </row>
    <row r="354" spans="1:17" outlineLevel="1" x14ac:dyDescent="0.3">
      <c r="A354" s="123"/>
      <c r="B354" s="124">
        <v>2940</v>
      </c>
      <c r="C354" s="124">
        <v>2</v>
      </c>
      <c r="D354" s="183" t="s">
        <v>252</v>
      </c>
      <c r="E354" s="125"/>
      <c r="F354" s="126">
        <v>15000</v>
      </c>
      <c r="G354" s="127">
        <v>0</v>
      </c>
      <c r="H354" s="128">
        <v>0</v>
      </c>
      <c r="I354" s="129">
        <f t="shared" si="18"/>
        <v>15000</v>
      </c>
      <c r="J354" s="125"/>
      <c r="K354" s="131">
        <v>15000</v>
      </c>
      <c r="L354" s="129">
        <f t="shared" si="19"/>
        <v>15000</v>
      </c>
      <c r="M354" s="125"/>
      <c r="N354" s="132">
        <v>15000</v>
      </c>
      <c r="O354" s="129">
        <f t="shared" si="20"/>
        <v>15000</v>
      </c>
      <c r="P354" s="125"/>
      <c r="Q354" s="171" t="s">
        <v>551</v>
      </c>
    </row>
    <row r="355" spans="1:17" outlineLevel="1" x14ac:dyDescent="0.3">
      <c r="A355" s="123"/>
      <c r="B355" s="124">
        <v>2940</v>
      </c>
      <c r="C355" s="124">
        <v>3</v>
      </c>
      <c r="D355" s="183" t="s">
        <v>14</v>
      </c>
      <c r="E355" s="125"/>
      <c r="F355" s="126">
        <v>25000</v>
      </c>
      <c r="G355" s="127">
        <v>0</v>
      </c>
      <c r="H355" s="128">
        <v>0</v>
      </c>
      <c r="I355" s="129">
        <f t="shared" si="18"/>
        <v>25000</v>
      </c>
      <c r="J355" s="125"/>
      <c r="K355" s="131">
        <v>25000</v>
      </c>
      <c r="L355" s="129">
        <f t="shared" si="19"/>
        <v>25000</v>
      </c>
      <c r="M355" s="125"/>
      <c r="N355" s="132">
        <v>25000</v>
      </c>
      <c r="O355" s="129">
        <f t="shared" si="20"/>
        <v>25000</v>
      </c>
      <c r="P355" s="125"/>
      <c r="Q355" s="171" t="s">
        <v>551</v>
      </c>
    </row>
    <row r="356" spans="1:17" outlineLevel="1" x14ac:dyDescent="0.3">
      <c r="A356" s="123"/>
      <c r="B356" s="124">
        <v>2940</v>
      </c>
      <c r="C356" s="124">
        <v>4</v>
      </c>
      <c r="D356" s="183" t="s">
        <v>253</v>
      </c>
      <c r="E356" s="125"/>
      <c r="F356" s="126">
        <v>15000</v>
      </c>
      <c r="G356" s="127">
        <v>0</v>
      </c>
      <c r="H356" s="128">
        <v>0</v>
      </c>
      <c r="I356" s="129">
        <f t="shared" si="18"/>
        <v>15000</v>
      </c>
      <c r="J356" s="125"/>
      <c r="K356" s="131">
        <v>15000</v>
      </c>
      <c r="L356" s="129">
        <f t="shared" si="19"/>
        <v>15000</v>
      </c>
      <c r="M356" s="125"/>
      <c r="N356" s="132">
        <v>15000</v>
      </c>
      <c r="O356" s="129">
        <f t="shared" si="20"/>
        <v>15000</v>
      </c>
      <c r="P356" s="125"/>
      <c r="Q356" s="171" t="s">
        <v>551</v>
      </c>
    </row>
    <row r="357" spans="1:17" outlineLevel="1" x14ac:dyDescent="0.3">
      <c r="A357" s="123"/>
      <c r="B357" s="124">
        <v>2944</v>
      </c>
      <c r="C357" s="124">
        <v>0</v>
      </c>
      <c r="D357" s="183" t="s">
        <v>254</v>
      </c>
      <c r="E357" s="125"/>
      <c r="F357" s="126">
        <v>1000</v>
      </c>
      <c r="G357" s="127">
        <v>0</v>
      </c>
      <c r="H357" s="128">
        <v>0</v>
      </c>
      <c r="I357" s="129">
        <f t="shared" si="18"/>
        <v>1000</v>
      </c>
      <c r="J357" s="125"/>
      <c r="K357" s="131">
        <v>1000</v>
      </c>
      <c r="L357" s="129">
        <f t="shared" si="19"/>
        <v>1000</v>
      </c>
      <c r="M357" s="125"/>
      <c r="N357" s="132">
        <v>1000</v>
      </c>
      <c r="O357" s="129">
        <f t="shared" si="20"/>
        <v>1000</v>
      </c>
      <c r="P357" s="125"/>
      <c r="Q357" s="171" t="s">
        <v>551</v>
      </c>
    </row>
    <row r="358" spans="1:17" outlineLevel="1" x14ac:dyDescent="0.3">
      <c r="A358" s="123"/>
      <c r="B358" s="124">
        <v>2946</v>
      </c>
      <c r="C358" s="124">
        <v>1</v>
      </c>
      <c r="D358" s="183" t="s">
        <v>255</v>
      </c>
      <c r="E358" s="125"/>
      <c r="F358" s="126">
        <v>150000</v>
      </c>
      <c r="G358" s="127">
        <v>0</v>
      </c>
      <c r="H358" s="128">
        <v>0</v>
      </c>
      <c r="I358" s="129">
        <f t="shared" si="18"/>
        <v>150000</v>
      </c>
      <c r="J358" s="125"/>
      <c r="K358" s="131">
        <v>150000</v>
      </c>
      <c r="L358" s="129">
        <f t="shared" si="19"/>
        <v>150000</v>
      </c>
      <c r="M358" s="125"/>
      <c r="N358" s="132">
        <v>150000</v>
      </c>
      <c r="O358" s="129">
        <f t="shared" si="20"/>
        <v>150000</v>
      </c>
      <c r="P358" s="125"/>
      <c r="Q358" s="171" t="s">
        <v>551</v>
      </c>
    </row>
    <row r="359" spans="1:17" outlineLevel="1" x14ac:dyDescent="0.3">
      <c r="A359" s="123"/>
      <c r="B359" s="124">
        <v>2946</v>
      </c>
      <c r="C359" s="124">
        <v>2</v>
      </c>
      <c r="D359" s="183" t="s">
        <v>256</v>
      </c>
      <c r="E359" s="125"/>
      <c r="F359" s="126">
        <v>25000</v>
      </c>
      <c r="G359" s="127">
        <v>0</v>
      </c>
      <c r="H359" s="128">
        <v>0</v>
      </c>
      <c r="I359" s="129">
        <f t="shared" si="18"/>
        <v>25000</v>
      </c>
      <c r="J359" s="125"/>
      <c r="K359" s="131">
        <v>25000</v>
      </c>
      <c r="L359" s="129">
        <f t="shared" si="19"/>
        <v>25000</v>
      </c>
      <c r="M359" s="125"/>
      <c r="N359" s="132">
        <v>25000</v>
      </c>
      <c r="O359" s="129">
        <f t="shared" si="20"/>
        <v>25000</v>
      </c>
      <c r="P359" s="125"/>
      <c r="Q359" s="171" t="s">
        <v>551</v>
      </c>
    </row>
    <row r="360" spans="1:17" outlineLevel="1" x14ac:dyDescent="0.3">
      <c r="A360" s="123"/>
      <c r="B360" s="124">
        <v>2946</v>
      </c>
      <c r="C360" s="124">
        <v>3</v>
      </c>
      <c r="D360" s="183" t="s">
        <v>257</v>
      </c>
      <c r="E360" s="125"/>
      <c r="F360" s="126">
        <v>8000</v>
      </c>
      <c r="G360" s="127">
        <v>0</v>
      </c>
      <c r="H360" s="128">
        <v>0</v>
      </c>
      <c r="I360" s="129">
        <f t="shared" si="18"/>
        <v>8000</v>
      </c>
      <c r="J360" s="125"/>
      <c r="K360" s="131">
        <v>8000</v>
      </c>
      <c r="L360" s="129">
        <f t="shared" si="19"/>
        <v>8000</v>
      </c>
      <c r="M360" s="125"/>
      <c r="N360" s="132">
        <v>8000</v>
      </c>
      <c r="O360" s="129">
        <f t="shared" si="20"/>
        <v>8000</v>
      </c>
      <c r="P360" s="125"/>
      <c r="Q360" s="171" t="s">
        <v>551</v>
      </c>
    </row>
    <row r="361" spans="1:17" outlineLevel="1" x14ac:dyDescent="0.3">
      <c r="A361" s="123"/>
      <c r="B361" s="124">
        <v>2946</v>
      </c>
      <c r="C361" s="124">
        <v>4</v>
      </c>
      <c r="D361" s="183" t="s">
        <v>258</v>
      </c>
      <c r="E361" s="125"/>
      <c r="F361" s="126">
        <v>20000</v>
      </c>
      <c r="G361" s="127">
        <v>0</v>
      </c>
      <c r="H361" s="128">
        <v>0</v>
      </c>
      <c r="I361" s="129">
        <f t="shared" si="18"/>
        <v>20000</v>
      </c>
      <c r="J361" s="125"/>
      <c r="K361" s="131">
        <v>20000</v>
      </c>
      <c r="L361" s="129">
        <f t="shared" si="19"/>
        <v>20000</v>
      </c>
      <c r="M361" s="125"/>
      <c r="N361" s="132">
        <v>20000</v>
      </c>
      <c r="O361" s="129">
        <f t="shared" si="20"/>
        <v>20000</v>
      </c>
      <c r="P361" s="125"/>
      <c r="Q361" s="171" t="s">
        <v>551</v>
      </c>
    </row>
    <row r="362" spans="1:17" outlineLevel="1" x14ac:dyDescent="0.3">
      <c r="A362" s="123"/>
      <c r="B362" s="124">
        <v>2946</v>
      </c>
      <c r="C362" s="124">
        <v>5</v>
      </c>
      <c r="D362" s="183" t="s">
        <v>259</v>
      </c>
      <c r="E362" s="125"/>
      <c r="F362" s="126">
        <v>10000</v>
      </c>
      <c r="G362" s="127">
        <v>0</v>
      </c>
      <c r="H362" s="128">
        <v>0</v>
      </c>
      <c r="I362" s="129">
        <f t="shared" si="18"/>
        <v>10000</v>
      </c>
      <c r="J362" s="125"/>
      <c r="K362" s="131">
        <v>10000</v>
      </c>
      <c r="L362" s="129">
        <f t="shared" si="19"/>
        <v>10000</v>
      </c>
      <c r="M362" s="125"/>
      <c r="N362" s="132">
        <v>10000</v>
      </c>
      <c r="O362" s="129">
        <f t="shared" si="20"/>
        <v>10000</v>
      </c>
      <c r="P362" s="125"/>
      <c r="Q362" s="171" t="s">
        <v>551</v>
      </c>
    </row>
    <row r="363" spans="1:17" outlineLevel="1" x14ac:dyDescent="0.3">
      <c r="A363" s="123"/>
      <c r="B363" s="124">
        <v>2946</v>
      </c>
      <c r="C363" s="124">
        <v>6</v>
      </c>
      <c r="D363" s="183" t="s">
        <v>260</v>
      </c>
      <c r="E363" s="125"/>
      <c r="F363" s="126">
        <v>20000</v>
      </c>
      <c r="G363" s="127">
        <v>0</v>
      </c>
      <c r="H363" s="128">
        <v>0</v>
      </c>
      <c r="I363" s="129">
        <f t="shared" si="18"/>
        <v>20000</v>
      </c>
      <c r="J363" s="125"/>
      <c r="K363" s="131">
        <v>20000</v>
      </c>
      <c r="L363" s="129">
        <f t="shared" si="19"/>
        <v>20000</v>
      </c>
      <c r="M363" s="125"/>
      <c r="N363" s="132">
        <v>20000</v>
      </c>
      <c r="O363" s="129">
        <f t="shared" si="20"/>
        <v>20000</v>
      </c>
      <c r="P363" s="125"/>
      <c r="Q363" s="171" t="s">
        <v>551</v>
      </c>
    </row>
    <row r="364" spans="1:17" outlineLevel="1" x14ac:dyDescent="0.3">
      <c r="A364" s="123"/>
      <c r="B364" s="124">
        <v>2946</v>
      </c>
      <c r="C364" s="124">
        <v>7</v>
      </c>
      <c r="D364" s="183" t="s">
        <v>261</v>
      </c>
      <c r="E364" s="125"/>
      <c r="F364" s="126">
        <v>10000</v>
      </c>
      <c r="G364" s="127">
        <v>0</v>
      </c>
      <c r="H364" s="128">
        <v>0</v>
      </c>
      <c r="I364" s="129">
        <f t="shared" si="18"/>
        <v>10000</v>
      </c>
      <c r="J364" s="125"/>
      <c r="K364" s="131">
        <v>10000</v>
      </c>
      <c r="L364" s="129">
        <f t="shared" si="19"/>
        <v>10000</v>
      </c>
      <c r="M364" s="125"/>
      <c r="N364" s="132">
        <v>10000</v>
      </c>
      <c r="O364" s="129">
        <f t="shared" si="20"/>
        <v>10000</v>
      </c>
      <c r="P364" s="125"/>
      <c r="Q364" s="171" t="s">
        <v>551</v>
      </c>
    </row>
    <row r="365" spans="1:17" outlineLevel="1" x14ac:dyDescent="0.3">
      <c r="A365" s="123"/>
      <c r="B365" s="124">
        <v>2946</v>
      </c>
      <c r="C365" s="124">
        <v>8</v>
      </c>
      <c r="D365" s="183" t="s">
        <v>262</v>
      </c>
      <c r="E365" s="125"/>
      <c r="F365" s="126">
        <v>15000</v>
      </c>
      <c r="G365" s="127">
        <v>0</v>
      </c>
      <c r="H365" s="128">
        <v>0</v>
      </c>
      <c r="I365" s="129">
        <f t="shared" si="18"/>
        <v>15000</v>
      </c>
      <c r="J365" s="125"/>
      <c r="K365" s="131">
        <v>15000</v>
      </c>
      <c r="L365" s="129">
        <f t="shared" si="19"/>
        <v>15000</v>
      </c>
      <c r="M365" s="125"/>
      <c r="N365" s="132">
        <v>15000</v>
      </c>
      <c r="O365" s="129">
        <f t="shared" si="20"/>
        <v>15000</v>
      </c>
      <c r="P365" s="125"/>
      <c r="Q365" s="171" t="s">
        <v>551</v>
      </c>
    </row>
    <row r="366" spans="1:17" outlineLevel="1" x14ac:dyDescent="0.3">
      <c r="A366" s="123"/>
      <c r="B366" s="124">
        <v>2946</v>
      </c>
      <c r="C366" s="124">
        <v>9</v>
      </c>
      <c r="D366" s="183" t="s">
        <v>263</v>
      </c>
      <c r="E366" s="125"/>
      <c r="F366" s="126">
        <v>5000</v>
      </c>
      <c r="G366" s="127">
        <v>0</v>
      </c>
      <c r="H366" s="128">
        <v>0</v>
      </c>
      <c r="I366" s="129">
        <f t="shared" si="18"/>
        <v>5000</v>
      </c>
      <c r="J366" s="125"/>
      <c r="K366" s="131">
        <v>5000</v>
      </c>
      <c r="L366" s="129">
        <f t="shared" si="19"/>
        <v>5000</v>
      </c>
      <c r="M366" s="125"/>
      <c r="N366" s="132">
        <v>5000</v>
      </c>
      <c r="O366" s="129">
        <f t="shared" si="20"/>
        <v>5000</v>
      </c>
      <c r="P366" s="125"/>
      <c r="Q366" s="171" t="s">
        <v>551</v>
      </c>
    </row>
    <row r="367" spans="1:17" outlineLevel="1" x14ac:dyDescent="0.3">
      <c r="A367" s="123"/>
      <c r="B367" s="124">
        <v>2946</v>
      </c>
      <c r="C367" s="124">
        <v>10</v>
      </c>
      <c r="D367" s="183" t="s">
        <v>264</v>
      </c>
      <c r="E367" s="125"/>
      <c r="F367" s="126">
        <v>20000</v>
      </c>
      <c r="G367" s="127">
        <v>0</v>
      </c>
      <c r="H367" s="128">
        <v>0</v>
      </c>
      <c r="I367" s="129">
        <f t="shared" si="18"/>
        <v>20000</v>
      </c>
      <c r="J367" s="125"/>
      <c r="K367" s="131">
        <v>20000</v>
      </c>
      <c r="L367" s="129">
        <f t="shared" si="19"/>
        <v>20000</v>
      </c>
      <c r="M367" s="125"/>
      <c r="N367" s="132">
        <v>20000</v>
      </c>
      <c r="O367" s="129">
        <f t="shared" si="20"/>
        <v>20000</v>
      </c>
      <c r="P367" s="125"/>
      <c r="Q367" s="171" t="s">
        <v>551</v>
      </c>
    </row>
    <row r="368" spans="1:17" outlineLevel="1" x14ac:dyDescent="0.3">
      <c r="A368" s="123"/>
      <c r="B368" s="124">
        <v>2946</v>
      </c>
      <c r="C368" s="124">
        <v>11</v>
      </c>
      <c r="D368" s="183" t="s">
        <v>265</v>
      </c>
      <c r="E368" s="125"/>
      <c r="F368" s="126">
        <v>6000</v>
      </c>
      <c r="G368" s="127">
        <v>0</v>
      </c>
      <c r="H368" s="128">
        <v>0</v>
      </c>
      <c r="I368" s="129">
        <f t="shared" si="18"/>
        <v>6000</v>
      </c>
      <c r="J368" s="125"/>
      <c r="K368" s="131">
        <v>6000</v>
      </c>
      <c r="L368" s="129">
        <f t="shared" si="19"/>
        <v>6000</v>
      </c>
      <c r="M368" s="125"/>
      <c r="N368" s="132">
        <v>6000</v>
      </c>
      <c r="O368" s="129">
        <f t="shared" si="20"/>
        <v>6000</v>
      </c>
      <c r="P368" s="125"/>
      <c r="Q368" s="171" t="s">
        <v>551</v>
      </c>
    </row>
    <row r="369" spans="1:17" outlineLevel="1" x14ac:dyDescent="0.3">
      <c r="A369" s="123"/>
      <c r="B369" s="124">
        <v>2946</v>
      </c>
      <c r="C369" s="124">
        <v>12</v>
      </c>
      <c r="D369" s="183" t="s">
        <v>266</v>
      </c>
      <c r="E369" s="125"/>
      <c r="F369" s="126">
        <v>5000</v>
      </c>
      <c r="G369" s="127">
        <v>0</v>
      </c>
      <c r="H369" s="128">
        <v>0</v>
      </c>
      <c r="I369" s="129">
        <f t="shared" si="18"/>
        <v>5000</v>
      </c>
      <c r="J369" s="125"/>
      <c r="K369" s="131">
        <v>5000</v>
      </c>
      <c r="L369" s="129">
        <f t="shared" si="19"/>
        <v>5000</v>
      </c>
      <c r="M369" s="125"/>
      <c r="N369" s="132">
        <v>5000</v>
      </c>
      <c r="O369" s="129">
        <f t="shared" si="20"/>
        <v>5000</v>
      </c>
      <c r="P369" s="125"/>
      <c r="Q369" s="171" t="s">
        <v>551</v>
      </c>
    </row>
    <row r="370" spans="1:17" outlineLevel="1" x14ac:dyDescent="0.3">
      <c r="A370" s="123"/>
      <c r="B370" s="124">
        <v>2946</v>
      </c>
      <c r="C370" s="124">
        <v>13</v>
      </c>
      <c r="D370" s="183" t="s">
        <v>267</v>
      </c>
      <c r="E370" s="125"/>
      <c r="F370" s="126">
        <v>500000</v>
      </c>
      <c r="G370" s="127">
        <v>0</v>
      </c>
      <c r="H370" s="128">
        <v>0</v>
      </c>
      <c r="I370" s="129">
        <f t="shared" si="18"/>
        <v>500000</v>
      </c>
      <c r="J370" s="125"/>
      <c r="K370" s="131">
        <v>500000</v>
      </c>
      <c r="L370" s="129">
        <f t="shared" si="19"/>
        <v>500000</v>
      </c>
      <c r="M370" s="125"/>
      <c r="N370" s="132">
        <v>500000</v>
      </c>
      <c r="O370" s="129">
        <f t="shared" si="20"/>
        <v>500000</v>
      </c>
      <c r="P370" s="125"/>
      <c r="Q370" s="171" t="s">
        <v>551</v>
      </c>
    </row>
    <row r="371" spans="1:17" outlineLevel="1" x14ac:dyDescent="0.3">
      <c r="A371" s="123"/>
      <c r="B371" s="124">
        <v>2946</v>
      </c>
      <c r="C371" s="124">
        <v>14</v>
      </c>
      <c r="D371" s="183" t="s">
        <v>268</v>
      </c>
      <c r="E371" s="125"/>
      <c r="F371" s="126">
        <v>500000</v>
      </c>
      <c r="G371" s="127">
        <v>0</v>
      </c>
      <c r="H371" s="128">
        <v>0</v>
      </c>
      <c r="I371" s="129">
        <f t="shared" si="18"/>
        <v>500000</v>
      </c>
      <c r="J371" s="125"/>
      <c r="K371" s="131">
        <v>500000</v>
      </c>
      <c r="L371" s="129">
        <f t="shared" si="19"/>
        <v>500000</v>
      </c>
      <c r="M371" s="125"/>
      <c r="N371" s="132">
        <v>500000</v>
      </c>
      <c r="O371" s="129">
        <f t="shared" si="20"/>
        <v>500000</v>
      </c>
      <c r="P371" s="125"/>
      <c r="Q371" s="171" t="s">
        <v>551</v>
      </c>
    </row>
    <row r="372" spans="1:17" outlineLevel="1" x14ac:dyDescent="0.3">
      <c r="A372" s="123"/>
      <c r="B372" s="124">
        <v>2946</v>
      </c>
      <c r="C372" s="124">
        <v>15</v>
      </c>
      <c r="D372" s="183" t="s">
        <v>269</v>
      </c>
      <c r="E372" s="125"/>
      <c r="F372" s="126">
        <v>500000</v>
      </c>
      <c r="G372" s="127">
        <v>0</v>
      </c>
      <c r="H372" s="128">
        <v>0</v>
      </c>
      <c r="I372" s="129">
        <f t="shared" si="18"/>
        <v>500000</v>
      </c>
      <c r="J372" s="125"/>
      <c r="K372" s="131">
        <v>500000</v>
      </c>
      <c r="L372" s="129">
        <f t="shared" si="19"/>
        <v>500000</v>
      </c>
      <c r="M372" s="125"/>
      <c r="N372" s="132">
        <v>500000</v>
      </c>
      <c r="O372" s="129">
        <f t="shared" si="20"/>
        <v>500000</v>
      </c>
      <c r="P372" s="125"/>
      <c r="Q372" s="171" t="s">
        <v>551</v>
      </c>
    </row>
    <row r="373" spans="1:17" outlineLevel="1" x14ac:dyDescent="0.3">
      <c r="A373" s="123"/>
      <c r="B373" s="124">
        <v>2948</v>
      </c>
      <c r="C373" s="124">
        <v>1</v>
      </c>
      <c r="D373" s="183" t="s">
        <v>270</v>
      </c>
      <c r="E373" s="125"/>
      <c r="F373" s="126">
        <v>10000</v>
      </c>
      <c r="G373" s="127">
        <v>0</v>
      </c>
      <c r="H373" s="128">
        <v>0</v>
      </c>
      <c r="I373" s="129">
        <f t="shared" si="18"/>
        <v>10000</v>
      </c>
      <c r="J373" s="125"/>
      <c r="K373" s="131">
        <v>10000</v>
      </c>
      <c r="L373" s="129">
        <f t="shared" si="19"/>
        <v>10000</v>
      </c>
      <c r="M373" s="125"/>
      <c r="N373" s="132">
        <v>10000</v>
      </c>
      <c r="O373" s="129">
        <f t="shared" si="20"/>
        <v>10000</v>
      </c>
      <c r="P373" s="125"/>
      <c r="Q373" s="171" t="s">
        <v>551</v>
      </c>
    </row>
    <row r="374" spans="1:17" outlineLevel="1" x14ac:dyDescent="0.3">
      <c r="A374" s="123"/>
      <c r="B374" s="124">
        <v>2948</v>
      </c>
      <c r="C374" s="124">
        <v>2</v>
      </c>
      <c r="D374" s="183" t="s">
        <v>271</v>
      </c>
      <c r="E374" s="125"/>
      <c r="F374" s="126">
        <v>16000</v>
      </c>
      <c r="G374" s="127">
        <v>0</v>
      </c>
      <c r="H374" s="128">
        <v>0</v>
      </c>
      <c r="I374" s="129">
        <f t="shared" si="18"/>
        <v>16000</v>
      </c>
      <c r="J374" s="125"/>
      <c r="K374" s="131">
        <v>16000</v>
      </c>
      <c r="L374" s="129">
        <f t="shared" si="19"/>
        <v>16000</v>
      </c>
      <c r="M374" s="125"/>
      <c r="N374" s="132">
        <v>16000</v>
      </c>
      <c r="O374" s="129">
        <f t="shared" si="20"/>
        <v>16000</v>
      </c>
      <c r="P374" s="125"/>
      <c r="Q374" s="171" t="s">
        <v>551</v>
      </c>
    </row>
    <row r="375" spans="1:17" outlineLevel="1" x14ac:dyDescent="0.3">
      <c r="A375" s="123"/>
      <c r="B375" s="124">
        <v>2948</v>
      </c>
      <c r="C375" s="124">
        <v>3</v>
      </c>
      <c r="D375" s="183" t="s">
        <v>272</v>
      </c>
      <c r="E375" s="125"/>
      <c r="F375" s="126">
        <v>15000</v>
      </c>
      <c r="G375" s="127">
        <v>0</v>
      </c>
      <c r="H375" s="128">
        <v>0</v>
      </c>
      <c r="I375" s="129">
        <f t="shared" si="18"/>
        <v>15000</v>
      </c>
      <c r="J375" s="125"/>
      <c r="K375" s="131">
        <v>15000</v>
      </c>
      <c r="L375" s="129">
        <f t="shared" si="19"/>
        <v>15000</v>
      </c>
      <c r="M375" s="125"/>
      <c r="N375" s="132">
        <v>15000</v>
      </c>
      <c r="O375" s="129">
        <f t="shared" si="20"/>
        <v>15000</v>
      </c>
      <c r="P375" s="125"/>
      <c r="Q375" s="171" t="s">
        <v>551</v>
      </c>
    </row>
    <row r="376" spans="1:17" outlineLevel="1" x14ac:dyDescent="0.3">
      <c r="A376" s="123"/>
      <c r="B376" s="124">
        <v>2948</v>
      </c>
      <c r="C376" s="124">
        <v>4</v>
      </c>
      <c r="D376" s="183" t="s">
        <v>273</v>
      </c>
      <c r="E376" s="125"/>
      <c r="F376" s="126">
        <v>11000</v>
      </c>
      <c r="G376" s="127">
        <v>0</v>
      </c>
      <c r="H376" s="128">
        <v>0</v>
      </c>
      <c r="I376" s="129">
        <f t="shared" si="18"/>
        <v>11000</v>
      </c>
      <c r="J376" s="125"/>
      <c r="K376" s="131">
        <v>11000</v>
      </c>
      <c r="L376" s="129">
        <f t="shared" si="19"/>
        <v>11000</v>
      </c>
      <c r="M376" s="125"/>
      <c r="N376" s="132">
        <v>11000</v>
      </c>
      <c r="O376" s="129">
        <f t="shared" si="20"/>
        <v>11000</v>
      </c>
      <c r="P376" s="125"/>
      <c r="Q376" s="171" t="s">
        <v>551</v>
      </c>
    </row>
    <row r="377" spans="1:17" outlineLevel="1" x14ac:dyDescent="0.3">
      <c r="A377" s="123"/>
      <c r="B377" s="124">
        <v>2954</v>
      </c>
      <c r="C377" s="124">
        <v>0</v>
      </c>
      <c r="D377" s="183" t="s">
        <v>274</v>
      </c>
      <c r="E377" s="125"/>
      <c r="F377" s="126">
        <v>20000</v>
      </c>
      <c r="G377" s="127">
        <v>0</v>
      </c>
      <c r="H377" s="128">
        <v>0</v>
      </c>
      <c r="I377" s="129">
        <f t="shared" si="18"/>
        <v>20000</v>
      </c>
      <c r="J377" s="125"/>
      <c r="K377" s="131">
        <v>20000</v>
      </c>
      <c r="L377" s="129">
        <f t="shared" si="19"/>
        <v>20000</v>
      </c>
      <c r="M377" s="125"/>
      <c r="N377" s="132">
        <v>20000</v>
      </c>
      <c r="O377" s="129">
        <f t="shared" si="20"/>
        <v>20000</v>
      </c>
      <c r="P377" s="125"/>
      <c r="Q377" s="171" t="s">
        <v>551</v>
      </c>
    </row>
    <row r="378" spans="1:17" outlineLevel="1" x14ac:dyDescent="0.3">
      <c r="A378" s="123"/>
      <c r="B378" s="124">
        <v>2960</v>
      </c>
      <c r="C378" s="124">
        <v>1</v>
      </c>
      <c r="D378" s="183" t="s">
        <v>275</v>
      </c>
      <c r="E378" s="125"/>
      <c r="F378" s="126">
        <v>7000</v>
      </c>
      <c r="G378" s="127">
        <v>0</v>
      </c>
      <c r="H378" s="128">
        <v>0</v>
      </c>
      <c r="I378" s="129">
        <f t="shared" si="18"/>
        <v>7000</v>
      </c>
      <c r="J378" s="125"/>
      <c r="K378" s="131">
        <v>7000</v>
      </c>
      <c r="L378" s="129">
        <f t="shared" si="19"/>
        <v>7000</v>
      </c>
      <c r="M378" s="125"/>
      <c r="N378" s="132">
        <v>7000</v>
      </c>
      <c r="O378" s="129">
        <f t="shared" si="20"/>
        <v>7000</v>
      </c>
      <c r="P378" s="125"/>
      <c r="Q378" s="171" t="s">
        <v>551</v>
      </c>
    </row>
    <row r="379" spans="1:17" outlineLevel="1" x14ac:dyDescent="0.3">
      <c r="A379" s="123"/>
      <c r="B379" s="124">
        <v>2960</v>
      </c>
      <c r="C379" s="124">
        <v>2</v>
      </c>
      <c r="D379" s="183" t="s">
        <v>276</v>
      </c>
      <c r="E379" s="125"/>
      <c r="F379" s="126">
        <v>45000</v>
      </c>
      <c r="G379" s="127">
        <v>0</v>
      </c>
      <c r="H379" s="128">
        <v>0</v>
      </c>
      <c r="I379" s="129">
        <f t="shared" si="18"/>
        <v>45000</v>
      </c>
      <c r="J379" s="125"/>
      <c r="K379" s="131">
        <v>45000</v>
      </c>
      <c r="L379" s="129">
        <f t="shared" si="19"/>
        <v>45000</v>
      </c>
      <c r="M379" s="125"/>
      <c r="N379" s="132">
        <v>45000</v>
      </c>
      <c r="O379" s="129">
        <f t="shared" si="20"/>
        <v>45000</v>
      </c>
      <c r="P379" s="125"/>
      <c r="Q379" s="171" t="s">
        <v>551</v>
      </c>
    </row>
    <row r="380" spans="1:17" outlineLevel="1" x14ac:dyDescent="0.3">
      <c r="A380" s="123"/>
      <c r="B380" s="124">
        <v>2960</v>
      </c>
      <c r="C380" s="124">
        <v>5</v>
      </c>
      <c r="D380" s="183" t="s">
        <v>277</v>
      </c>
      <c r="E380" s="125"/>
      <c r="F380" s="126">
        <v>100000</v>
      </c>
      <c r="G380" s="127">
        <v>0</v>
      </c>
      <c r="H380" s="128">
        <v>0</v>
      </c>
      <c r="I380" s="129">
        <f t="shared" si="18"/>
        <v>100000</v>
      </c>
      <c r="J380" s="125"/>
      <c r="K380" s="131">
        <v>100000</v>
      </c>
      <c r="L380" s="129">
        <f t="shared" si="19"/>
        <v>100000</v>
      </c>
      <c r="M380" s="125"/>
      <c r="N380" s="132">
        <v>100000</v>
      </c>
      <c r="O380" s="129">
        <f t="shared" si="20"/>
        <v>100000</v>
      </c>
      <c r="P380" s="125"/>
      <c r="Q380" s="171" t="s">
        <v>551</v>
      </c>
    </row>
    <row r="381" spans="1:17" outlineLevel="1" x14ac:dyDescent="0.3">
      <c r="A381" s="123"/>
      <c r="B381" s="124">
        <v>2964</v>
      </c>
      <c r="C381" s="124">
        <v>0</v>
      </c>
      <c r="D381" s="183" t="s">
        <v>278</v>
      </c>
      <c r="E381" s="125"/>
      <c r="F381" s="126">
        <v>15000</v>
      </c>
      <c r="G381" s="127">
        <v>0</v>
      </c>
      <c r="H381" s="128">
        <v>0</v>
      </c>
      <c r="I381" s="129">
        <f t="shared" si="18"/>
        <v>15000</v>
      </c>
      <c r="J381" s="125"/>
      <c r="K381" s="131">
        <v>15000</v>
      </c>
      <c r="L381" s="129">
        <f t="shared" si="19"/>
        <v>15000</v>
      </c>
      <c r="M381" s="125"/>
      <c r="N381" s="132">
        <v>15000</v>
      </c>
      <c r="O381" s="129">
        <f t="shared" si="20"/>
        <v>15000</v>
      </c>
      <c r="P381" s="125"/>
      <c r="Q381" s="171" t="s">
        <v>551</v>
      </c>
    </row>
    <row r="382" spans="1:17" outlineLevel="1" x14ac:dyDescent="0.3">
      <c r="A382" s="123"/>
      <c r="B382" s="124">
        <v>2970</v>
      </c>
      <c r="C382" s="124">
        <v>0</v>
      </c>
      <c r="D382" s="183" t="s">
        <v>279</v>
      </c>
      <c r="E382" s="125"/>
      <c r="F382" s="126">
        <v>10000</v>
      </c>
      <c r="G382" s="127">
        <v>0</v>
      </c>
      <c r="H382" s="128">
        <v>0</v>
      </c>
      <c r="I382" s="129">
        <f t="shared" si="18"/>
        <v>10000</v>
      </c>
      <c r="J382" s="125"/>
      <c r="K382" s="131">
        <v>10000</v>
      </c>
      <c r="L382" s="129">
        <f t="shared" si="19"/>
        <v>10000</v>
      </c>
      <c r="M382" s="125"/>
      <c r="N382" s="132">
        <v>10000</v>
      </c>
      <c r="O382" s="129">
        <f t="shared" si="20"/>
        <v>10000</v>
      </c>
      <c r="P382" s="125"/>
      <c r="Q382" s="171" t="s">
        <v>551</v>
      </c>
    </row>
    <row r="383" spans="1:17" outlineLevel="1" x14ac:dyDescent="0.3">
      <c r="A383" s="123"/>
      <c r="B383" s="124">
        <v>2978</v>
      </c>
      <c r="C383" s="124">
        <v>0</v>
      </c>
      <c r="D383" s="183" t="s">
        <v>280</v>
      </c>
      <c r="E383" s="125"/>
      <c r="F383" s="126">
        <v>230000</v>
      </c>
      <c r="G383" s="127">
        <v>0</v>
      </c>
      <c r="H383" s="128">
        <v>0</v>
      </c>
      <c r="I383" s="129">
        <f t="shared" si="18"/>
        <v>230000</v>
      </c>
      <c r="J383" s="125"/>
      <c r="K383" s="131">
        <v>230000</v>
      </c>
      <c r="L383" s="129">
        <f t="shared" si="19"/>
        <v>230000</v>
      </c>
      <c r="M383" s="125"/>
      <c r="N383" s="132">
        <v>230000</v>
      </c>
      <c r="O383" s="129">
        <f t="shared" si="20"/>
        <v>230000</v>
      </c>
      <c r="P383" s="125"/>
      <c r="Q383" s="171" t="s">
        <v>551</v>
      </c>
    </row>
    <row r="384" spans="1:17" outlineLevel="1" x14ac:dyDescent="0.3">
      <c r="A384" s="123"/>
      <c r="B384" s="124">
        <v>2980</v>
      </c>
      <c r="C384" s="124">
        <v>0</v>
      </c>
      <c r="D384" s="183" t="s">
        <v>281</v>
      </c>
      <c r="E384" s="125"/>
      <c r="F384" s="126">
        <v>8000</v>
      </c>
      <c r="G384" s="127">
        <v>0</v>
      </c>
      <c r="H384" s="128">
        <v>0</v>
      </c>
      <c r="I384" s="129">
        <f t="shared" si="18"/>
        <v>8000</v>
      </c>
      <c r="J384" s="125"/>
      <c r="K384" s="131">
        <v>8000</v>
      </c>
      <c r="L384" s="129">
        <f t="shared" si="19"/>
        <v>8000</v>
      </c>
      <c r="M384" s="125"/>
      <c r="N384" s="132">
        <v>8000</v>
      </c>
      <c r="O384" s="129">
        <f t="shared" si="20"/>
        <v>8000</v>
      </c>
      <c r="P384" s="125"/>
      <c r="Q384" s="171" t="s">
        <v>551</v>
      </c>
    </row>
    <row r="385" spans="1:17" outlineLevel="1" x14ac:dyDescent="0.3">
      <c r="A385" s="123"/>
      <c r="B385" s="124">
        <v>2984</v>
      </c>
      <c r="C385" s="124">
        <v>0</v>
      </c>
      <c r="D385" s="183" t="s">
        <v>282</v>
      </c>
      <c r="E385" s="125"/>
      <c r="F385" s="126">
        <v>20000</v>
      </c>
      <c r="G385" s="127">
        <v>0</v>
      </c>
      <c r="H385" s="128">
        <v>0</v>
      </c>
      <c r="I385" s="129">
        <f t="shared" si="18"/>
        <v>20000</v>
      </c>
      <c r="J385" s="125"/>
      <c r="K385" s="131">
        <v>20000</v>
      </c>
      <c r="L385" s="129">
        <f t="shared" si="19"/>
        <v>20000</v>
      </c>
      <c r="M385" s="125"/>
      <c r="N385" s="132">
        <v>20000</v>
      </c>
      <c r="O385" s="129">
        <f t="shared" si="20"/>
        <v>20000</v>
      </c>
      <c r="P385" s="125"/>
      <c r="Q385" s="171" t="s">
        <v>551</v>
      </c>
    </row>
    <row r="386" spans="1:17" outlineLevel="1" x14ac:dyDescent="0.3">
      <c r="A386" s="123"/>
      <c r="B386" s="124">
        <v>2984</v>
      </c>
      <c r="C386" s="124">
        <v>1</v>
      </c>
      <c r="D386" s="183" t="s">
        <v>283</v>
      </c>
      <c r="E386" s="125"/>
      <c r="F386" s="126">
        <v>1000000</v>
      </c>
      <c r="G386" s="127">
        <v>0</v>
      </c>
      <c r="H386" s="128">
        <v>0</v>
      </c>
      <c r="I386" s="129">
        <f t="shared" si="18"/>
        <v>1000000</v>
      </c>
      <c r="J386" s="125"/>
      <c r="K386" s="131">
        <v>1000000</v>
      </c>
      <c r="L386" s="129">
        <f t="shared" si="19"/>
        <v>1000000</v>
      </c>
      <c r="M386" s="125"/>
      <c r="N386" s="132">
        <v>1000000</v>
      </c>
      <c r="O386" s="129">
        <f t="shared" si="20"/>
        <v>1000000</v>
      </c>
      <c r="P386" s="125"/>
      <c r="Q386" s="171" t="s">
        <v>551</v>
      </c>
    </row>
    <row r="387" spans="1:17" outlineLevel="1" x14ac:dyDescent="0.3">
      <c r="A387" s="123"/>
      <c r="B387" s="124">
        <v>2984</v>
      </c>
      <c r="C387" s="124">
        <v>2</v>
      </c>
      <c r="D387" s="183" t="s">
        <v>284</v>
      </c>
      <c r="E387" s="125"/>
      <c r="F387" s="126">
        <v>1000000</v>
      </c>
      <c r="G387" s="127">
        <v>0</v>
      </c>
      <c r="H387" s="128">
        <v>0</v>
      </c>
      <c r="I387" s="129">
        <f t="shared" si="18"/>
        <v>1000000</v>
      </c>
      <c r="J387" s="125"/>
      <c r="K387" s="131">
        <v>1000000</v>
      </c>
      <c r="L387" s="129">
        <f t="shared" si="19"/>
        <v>1000000</v>
      </c>
      <c r="M387" s="125"/>
      <c r="N387" s="132">
        <v>1000000</v>
      </c>
      <c r="O387" s="129">
        <f t="shared" si="20"/>
        <v>1000000</v>
      </c>
      <c r="P387" s="125"/>
      <c r="Q387" s="171" t="s">
        <v>551</v>
      </c>
    </row>
    <row r="388" spans="1:17" outlineLevel="1" x14ac:dyDescent="0.3">
      <c r="A388" s="123"/>
      <c r="B388" s="124">
        <v>2996</v>
      </c>
      <c r="C388" s="124">
        <v>0</v>
      </c>
      <c r="D388" s="183" t="s">
        <v>285</v>
      </c>
      <c r="E388" s="125"/>
      <c r="F388" s="126">
        <v>10000</v>
      </c>
      <c r="G388" s="127">
        <v>0</v>
      </c>
      <c r="H388" s="128">
        <v>0</v>
      </c>
      <c r="I388" s="129">
        <f t="shared" si="18"/>
        <v>10000</v>
      </c>
      <c r="J388" s="125"/>
      <c r="K388" s="131">
        <v>10000</v>
      </c>
      <c r="L388" s="129">
        <f t="shared" si="19"/>
        <v>10000</v>
      </c>
      <c r="M388" s="125"/>
      <c r="N388" s="132">
        <v>10000</v>
      </c>
      <c r="O388" s="129">
        <f t="shared" si="20"/>
        <v>10000</v>
      </c>
      <c r="P388" s="125"/>
      <c r="Q388" s="171" t="s">
        <v>551</v>
      </c>
    </row>
    <row r="389" spans="1:17" s="139" customFormat="1" x14ac:dyDescent="0.3">
      <c r="A389" s="123"/>
      <c r="B389" s="145"/>
      <c r="C389" s="145"/>
      <c r="D389" s="182" t="s">
        <v>423</v>
      </c>
      <c r="E389" s="123"/>
      <c r="F389" s="146">
        <f>SUM(F353:F388)</f>
        <v>4467000</v>
      </c>
      <c r="G389" s="147">
        <f>SUM(G353:G388)</f>
        <v>0</v>
      </c>
      <c r="H389" s="148">
        <f>SUM(H353:H388)</f>
        <v>0</v>
      </c>
      <c r="I389" s="146">
        <f>SUM(I353:I388)</f>
        <v>4467000</v>
      </c>
      <c r="J389" s="123"/>
      <c r="K389" s="146">
        <f>SUM(K353:K388)</f>
        <v>4467000</v>
      </c>
      <c r="L389" s="146">
        <f>SUM(L353:L388)</f>
        <v>4467000</v>
      </c>
      <c r="M389" s="123"/>
      <c r="N389" s="146">
        <f>SUM(N353:N388)</f>
        <v>4467000</v>
      </c>
      <c r="O389" s="146">
        <f>SUM(O353:O388)</f>
        <v>4467000</v>
      </c>
      <c r="P389" s="123"/>
    </row>
    <row r="390" spans="1:17" s="139" customFormat="1" x14ac:dyDescent="0.3">
      <c r="A390" s="123"/>
      <c r="B390" s="145"/>
      <c r="C390" s="145"/>
      <c r="D390" s="184"/>
      <c r="E390" s="123"/>
      <c r="F390" s="123"/>
      <c r="G390" s="153"/>
      <c r="H390" s="154"/>
      <c r="I390" s="123"/>
      <c r="J390" s="123"/>
      <c r="K390" s="123"/>
      <c r="L390" s="123"/>
      <c r="M390" s="123"/>
      <c r="N390" s="123"/>
      <c r="O390" s="123"/>
      <c r="P390" s="123"/>
    </row>
    <row r="391" spans="1:17" x14ac:dyDescent="0.3">
      <c r="A391" s="123"/>
      <c r="B391" s="149"/>
      <c r="C391" s="149"/>
      <c r="D391" s="179"/>
      <c r="E391" s="125"/>
      <c r="F391" s="125"/>
      <c r="G391" s="150"/>
      <c r="H391" s="151"/>
      <c r="I391" s="123"/>
      <c r="J391" s="125"/>
      <c r="K391" s="125"/>
      <c r="L391" s="123"/>
      <c r="M391" s="125"/>
      <c r="N391" s="125"/>
      <c r="O391" s="123"/>
      <c r="P391" s="125"/>
    </row>
    <row r="392" spans="1:17" s="139" customFormat="1" x14ac:dyDescent="0.3">
      <c r="A392" s="123"/>
      <c r="B392" s="145"/>
      <c r="C392" s="145"/>
      <c r="D392" s="182" t="s">
        <v>286</v>
      </c>
      <c r="E392" s="123"/>
      <c r="F392" s="146">
        <f>F295+F339+F347+F389+F350+F342</f>
        <v>27292988.380000003</v>
      </c>
      <c r="G392" s="147">
        <f>G295+G339+G342+G347+G350+G389</f>
        <v>0</v>
      </c>
      <c r="H392" s="148">
        <f>H295+H339+H347+H389+H350+H342</f>
        <v>315210.64999999997</v>
      </c>
      <c r="I392" s="146">
        <f>I295+I339+I347+I389+I350+I342</f>
        <v>27608199.030000001</v>
      </c>
      <c r="J392" s="123"/>
      <c r="K392" s="146">
        <f>K295+K339+K347+K389+K350+K342</f>
        <v>24762255.240000002</v>
      </c>
      <c r="L392" s="146">
        <f>L295+L339+L347+L389+L350+L342</f>
        <v>24762255.240000002</v>
      </c>
      <c r="M392" s="123"/>
      <c r="N392" s="146">
        <f>N295+N339+N347+N389+N350+N342</f>
        <v>19845698</v>
      </c>
      <c r="O392" s="146">
        <f>O295+O339+O347+O389+O350+O342</f>
        <v>19845698</v>
      </c>
      <c r="P392" s="123"/>
    </row>
    <row r="393" spans="1:17" x14ac:dyDescent="0.3">
      <c r="A393" s="123"/>
      <c r="B393" s="149"/>
      <c r="C393" s="149"/>
      <c r="D393" s="179"/>
      <c r="E393" s="125"/>
      <c r="F393" s="125"/>
      <c r="G393" s="150"/>
      <c r="H393" s="151"/>
      <c r="I393" s="123"/>
      <c r="J393" s="125"/>
      <c r="K393" s="125"/>
      <c r="L393" s="123"/>
      <c r="M393" s="125"/>
      <c r="N393" s="125"/>
      <c r="O393" s="123"/>
      <c r="P393" s="125"/>
    </row>
  </sheetData>
  <printOptions horizontalCentered="1"/>
  <pageMargins left="0.31496062992125984" right="0.11811023622047245" top="0.15748031496062992" bottom="0.15748031496062992" header="0.11811023622047245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8"/>
  <sheetViews>
    <sheetView zoomScale="145" zoomScaleNormal="14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Q84" sqref="Q84"/>
    </sheetView>
  </sheetViews>
  <sheetFormatPr defaultColWidth="8.88671875" defaultRowHeight="13.8" outlineLevelRow="1" outlineLevelCol="1" x14ac:dyDescent="0.3"/>
  <cols>
    <col min="1" max="1" width="2.33203125" style="139" customWidth="1"/>
    <col min="2" max="2" width="4.6640625" style="133" customWidth="1"/>
    <col min="3" max="3" width="4.109375" style="133" customWidth="1"/>
    <col min="4" max="4" width="66.6640625" style="190" customWidth="1"/>
    <col min="5" max="5" width="1.6640625" style="134" customWidth="1"/>
    <col min="6" max="6" width="16.33203125" style="134" hidden="1" customWidth="1" outlineLevel="1"/>
    <col min="7" max="7" width="16.33203125" style="155" hidden="1" customWidth="1" outlineLevel="1"/>
    <col min="8" max="8" width="16.33203125" style="156" hidden="1" customWidth="1" outlineLevel="1"/>
    <col min="9" max="9" width="16.33203125" style="146" customWidth="1" collapsed="1"/>
    <col min="10" max="10" width="1.6640625" style="134" customWidth="1"/>
    <col min="11" max="11" width="16.33203125" style="134" hidden="1" customWidth="1" outlineLevel="1"/>
    <col min="12" max="12" width="16.33203125" style="146" hidden="1" customWidth="1" outlineLevel="1"/>
    <col min="13" max="13" width="1.6640625" style="134" hidden="1" customWidth="1" outlineLevel="1"/>
    <col min="14" max="14" width="16.33203125" style="134" hidden="1" customWidth="1" outlineLevel="1"/>
    <col min="15" max="15" width="16.33203125" style="146" hidden="1" customWidth="1" outlineLevel="1"/>
    <col min="16" max="16" width="1.6640625" style="134" hidden="1" customWidth="1" outlineLevel="1"/>
    <col min="17" max="17" width="8.88671875" style="133" collapsed="1"/>
    <col min="18" max="16384" width="8.88671875" style="133"/>
  </cols>
  <sheetData>
    <row r="1" spans="1:17" s="139" customFormat="1" ht="27.6" x14ac:dyDescent="0.3">
      <c r="A1" s="145"/>
      <c r="B1" s="115" t="s">
        <v>411</v>
      </c>
      <c r="C1" s="115" t="s">
        <v>412</v>
      </c>
      <c r="D1" s="115" t="s">
        <v>0</v>
      </c>
      <c r="E1" s="114"/>
      <c r="F1" s="116" t="s">
        <v>462</v>
      </c>
      <c r="G1" s="117" t="s">
        <v>503</v>
      </c>
      <c r="H1" s="118" t="s">
        <v>511</v>
      </c>
      <c r="I1" s="116" t="s">
        <v>501</v>
      </c>
      <c r="J1" s="114"/>
      <c r="K1" s="116" t="s">
        <v>484</v>
      </c>
      <c r="L1" s="116" t="s">
        <v>500</v>
      </c>
      <c r="M1" s="114"/>
      <c r="N1" s="116" t="s">
        <v>532</v>
      </c>
      <c r="O1" s="116" t="s">
        <v>533</v>
      </c>
      <c r="P1" s="114"/>
    </row>
    <row r="2" spans="1:17" s="139" customFormat="1" x14ac:dyDescent="0.3">
      <c r="A2" s="145"/>
      <c r="B2" s="145"/>
      <c r="C2" s="145"/>
      <c r="D2" s="145"/>
      <c r="E2" s="114"/>
      <c r="F2" s="114"/>
      <c r="G2" s="121"/>
      <c r="H2" s="122"/>
      <c r="I2" s="114"/>
      <c r="J2" s="114"/>
      <c r="K2" s="114"/>
      <c r="L2" s="114"/>
      <c r="M2" s="114"/>
      <c r="N2" s="114"/>
      <c r="O2" s="114"/>
      <c r="P2" s="114"/>
    </row>
    <row r="3" spans="1:17" outlineLevel="1" x14ac:dyDescent="0.3">
      <c r="A3" s="145"/>
      <c r="B3" s="124">
        <v>1</v>
      </c>
      <c r="C3" s="124">
        <v>0</v>
      </c>
      <c r="D3" s="183" t="s">
        <v>480</v>
      </c>
      <c r="E3" s="125"/>
      <c r="F3" s="157"/>
      <c r="G3" s="127">
        <v>0</v>
      </c>
      <c r="H3" s="157"/>
      <c r="I3" s="129">
        <f>G3</f>
        <v>0</v>
      </c>
      <c r="J3" s="125"/>
      <c r="K3" s="157"/>
      <c r="L3" s="158"/>
      <c r="M3" s="125"/>
      <c r="N3" s="157"/>
      <c r="O3" s="158"/>
      <c r="P3" s="125"/>
      <c r="Q3" s="171" t="s">
        <v>551</v>
      </c>
    </row>
    <row r="4" spans="1:17" outlineLevel="1" x14ac:dyDescent="0.3">
      <c r="A4" s="145"/>
      <c r="B4" s="124">
        <v>1</v>
      </c>
      <c r="C4" s="124">
        <v>0</v>
      </c>
      <c r="D4" s="183" t="s">
        <v>481</v>
      </c>
      <c r="E4" s="125"/>
      <c r="F4" s="157"/>
      <c r="G4" s="127">
        <v>0</v>
      </c>
      <c r="H4" s="157"/>
      <c r="I4" s="129">
        <f>G4</f>
        <v>0</v>
      </c>
      <c r="J4" s="125"/>
      <c r="K4" s="157"/>
      <c r="L4" s="158"/>
      <c r="M4" s="125"/>
      <c r="N4" s="157"/>
      <c r="O4" s="158"/>
      <c r="P4" s="125"/>
      <c r="Q4" s="171" t="s">
        <v>551</v>
      </c>
    </row>
    <row r="5" spans="1:17" s="139" customFormat="1" x14ac:dyDescent="0.3">
      <c r="A5" s="145"/>
      <c r="B5" s="145"/>
      <c r="C5" s="145"/>
      <c r="D5" s="186" t="s">
        <v>287</v>
      </c>
      <c r="E5" s="123"/>
      <c r="F5" s="157"/>
      <c r="G5" s="147">
        <f t="shared" ref="G5" si="0">SUM(G3:G4)</f>
        <v>0</v>
      </c>
      <c r="H5" s="157"/>
      <c r="I5" s="146">
        <f>SUM(I3:I4)</f>
        <v>0</v>
      </c>
      <c r="J5" s="123"/>
      <c r="K5" s="157"/>
      <c r="L5" s="158"/>
      <c r="M5" s="123"/>
      <c r="N5" s="157"/>
      <c r="O5" s="158"/>
      <c r="P5" s="123"/>
    </row>
    <row r="6" spans="1:17" s="139" customFormat="1" x14ac:dyDescent="0.3">
      <c r="A6" s="145"/>
      <c r="B6" s="145"/>
      <c r="C6" s="145"/>
      <c r="D6" s="187"/>
      <c r="E6" s="114"/>
      <c r="F6" s="114"/>
      <c r="G6" s="121"/>
      <c r="H6" s="122"/>
      <c r="I6" s="114"/>
      <c r="J6" s="114"/>
      <c r="K6" s="114"/>
      <c r="L6" s="114"/>
      <c r="M6" s="114"/>
      <c r="N6" s="114"/>
      <c r="O6" s="114"/>
      <c r="P6" s="114"/>
    </row>
    <row r="7" spans="1:17" outlineLevel="1" x14ac:dyDescent="0.3">
      <c r="A7" s="145"/>
      <c r="B7" s="124">
        <v>2</v>
      </c>
      <c r="C7" s="124">
        <v>0</v>
      </c>
      <c r="D7" s="183" t="s">
        <v>288</v>
      </c>
      <c r="E7" s="125"/>
      <c r="F7" s="157"/>
      <c r="G7" s="159"/>
      <c r="H7" s="128">
        <v>10568.32</v>
      </c>
      <c r="I7" s="129">
        <f>H7</f>
        <v>10568.32</v>
      </c>
      <c r="J7" s="125"/>
      <c r="K7" s="157"/>
      <c r="L7" s="129">
        <v>0</v>
      </c>
      <c r="M7" s="125"/>
      <c r="N7" s="157"/>
      <c r="O7" s="129">
        <v>0</v>
      </c>
      <c r="P7" s="125"/>
      <c r="Q7" s="171" t="s">
        <v>551</v>
      </c>
    </row>
    <row r="8" spans="1:17" outlineLevel="1" x14ac:dyDescent="0.3">
      <c r="A8" s="145"/>
      <c r="B8" s="124">
        <v>3</v>
      </c>
      <c r="C8" s="124">
        <v>0</v>
      </c>
      <c r="D8" s="183" t="s">
        <v>289</v>
      </c>
      <c r="E8" s="125"/>
      <c r="F8" s="157"/>
      <c r="G8" s="159"/>
      <c r="H8" s="128">
        <v>304642.33</v>
      </c>
      <c r="I8" s="129">
        <f>H8</f>
        <v>304642.33</v>
      </c>
      <c r="J8" s="125"/>
      <c r="K8" s="157"/>
      <c r="L8" s="129">
        <v>0</v>
      </c>
      <c r="M8" s="125"/>
      <c r="N8" s="157"/>
      <c r="O8" s="129">
        <v>0</v>
      </c>
      <c r="P8" s="125"/>
      <c r="Q8" s="171" t="s">
        <v>551</v>
      </c>
    </row>
    <row r="9" spans="1:17" s="139" customFormat="1" x14ac:dyDescent="0.3">
      <c r="A9" s="145"/>
      <c r="B9" s="145"/>
      <c r="C9" s="145"/>
      <c r="D9" s="186" t="s">
        <v>413</v>
      </c>
      <c r="E9" s="123"/>
      <c r="F9" s="157"/>
      <c r="G9" s="159"/>
      <c r="H9" s="148">
        <f>SUM(H7:H8)</f>
        <v>315210.65000000002</v>
      </c>
      <c r="I9" s="146">
        <f>SUM(I7:I8)</f>
        <v>315210.65000000002</v>
      </c>
      <c r="J9" s="123"/>
      <c r="K9" s="157"/>
      <c r="L9" s="146">
        <f t="shared" ref="L9" si="1">SUM(L7:L8)</f>
        <v>0</v>
      </c>
      <c r="M9" s="123"/>
      <c r="N9" s="157"/>
      <c r="O9" s="146">
        <f t="shared" ref="O9" si="2">SUM(O7:O8)</f>
        <v>0</v>
      </c>
      <c r="P9" s="123"/>
    </row>
    <row r="10" spans="1:17" x14ac:dyDescent="0.3">
      <c r="A10" s="145"/>
      <c r="B10" s="160"/>
      <c r="C10" s="160"/>
      <c r="D10" s="188"/>
      <c r="E10" s="125"/>
      <c r="F10" s="157"/>
      <c r="G10" s="159"/>
      <c r="H10" s="161"/>
      <c r="I10" s="158"/>
      <c r="J10" s="125"/>
      <c r="K10" s="157"/>
      <c r="L10" s="158"/>
      <c r="M10" s="125"/>
      <c r="N10" s="157"/>
      <c r="O10" s="158"/>
      <c r="P10" s="125"/>
    </row>
    <row r="11" spans="1:17" s="139" customFormat="1" x14ac:dyDescent="0.3">
      <c r="A11" s="145"/>
      <c r="B11" s="145"/>
      <c r="C11" s="145"/>
      <c r="D11" s="187"/>
      <c r="E11" s="114"/>
      <c r="F11" s="114"/>
      <c r="G11" s="121"/>
      <c r="H11" s="122"/>
      <c r="I11" s="114"/>
      <c r="J11" s="114"/>
      <c r="K11" s="114"/>
      <c r="L11" s="114"/>
      <c r="M11" s="114"/>
      <c r="N11" s="114"/>
      <c r="O11" s="114"/>
      <c r="P11" s="114"/>
    </row>
    <row r="12" spans="1:17" outlineLevel="1" x14ac:dyDescent="0.3">
      <c r="A12" s="145"/>
      <c r="B12" s="124">
        <v>7</v>
      </c>
      <c r="C12" s="124">
        <v>0</v>
      </c>
      <c r="D12" s="183" t="s">
        <v>290</v>
      </c>
      <c r="E12" s="125"/>
      <c r="F12" s="126">
        <v>700000</v>
      </c>
      <c r="G12" s="159"/>
      <c r="H12" s="157"/>
      <c r="I12" s="129">
        <f>F12</f>
        <v>700000</v>
      </c>
      <c r="J12" s="125"/>
      <c r="K12" s="131">
        <v>700000</v>
      </c>
      <c r="L12" s="129">
        <f>K12</f>
        <v>700000</v>
      </c>
      <c r="M12" s="125"/>
      <c r="N12" s="132">
        <v>700000</v>
      </c>
      <c r="O12" s="129">
        <f>N12</f>
        <v>700000</v>
      </c>
      <c r="P12" s="125"/>
      <c r="Q12" s="171" t="s">
        <v>551</v>
      </c>
    </row>
    <row r="13" spans="1:17" outlineLevel="1" x14ac:dyDescent="0.3">
      <c r="A13" s="145"/>
      <c r="B13" s="124">
        <v>7</v>
      </c>
      <c r="C13" s="124">
        <v>2</v>
      </c>
      <c r="D13" s="183" t="s">
        <v>291</v>
      </c>
      <c r="E13" s="125"/>
      <c r="F13" s="126">
        <v>260000</v>
      </c>
      <c r="G13" s="159"/>
      <c r="H13" s="157"/>
      <c r="I13" s="129">
        <f t="shared" ref="I13:I19" si="3">F13</f>
        <v>260000</v>
      </c>
      <c r="J13" s="125"/>
      <c r="K13" s="131">
        <v>260000</v>
      </c>
      <c r="L13" s="129">
        <f t="shared" ref="L13:L19" si="4">K13</f>
        <v>260000</v>
      </c>
      <c r="M13" s="125"/>
      <c r="N13" s="132">
        <v>260000</v>
      </c>
      <c r="O13" s="129">
        <f t="shared" ref="O13:O19" si="5">N13</f>
        <v>260000</v>
      </c>
      <c r="P13" s="125"/>
      <c r="Q13" s="171" t="s">
        <v>551</v>
      </c>
    </row>
    <row r="14" spans="1:17" outlineLevel="1" x14ac:dyDescent="0.3">
      <c r="A14" s="145"/>
      <c r="B14" s="136">
        <v>19</v>
      </c>
      <c r="C14" s="136">
        <v>2</v>
      </c>
      <c r="D14" s="183" t="s">
        <v>466</v>
      </c>
      <c r="E14" s="125"/>
      <c r="F14" s="126">
        <v>20000</v>
      </c>
      <c r="G14" s="159"/>
      <c r="H14" s="157"/>
      <c r="I14" s="129">
        <f t="shared" si="3"/>
        <v>20000</v>
      </c>
      <c r="J14" s="125"/>
      <c r="K14" s="131">
        <v>20000</v>
      </c>
      <c r="L14" s="129">
        <f t="shared" si="4"/>
        <v>20000</v>
      </c>
      <c r="M14" s="125"/>
      <c r="N14" s="132">
        <v>20000</v>
      </c>
      <c r="O14" s="129">
        <f t="shared" si="5"/>
        <v>20000</v>
      </c>
      <c r="P14" s="125"/>
      <c r="Q14" s="171" t="s">
        <v>551</v>
      </c>
    </row>
    <row r="15" spans="1:17" outlineLevel="1" x14ac:dyDescent="0.3">
      <c r="A15" s="145"/>
      <c r="B15" s="124">
        <v>30</v>
      </c>
      <c r="C15" s="124">
        <v>0</v>
      </c>
      <c r="D15" s="183" t="s">
        <v>292</v>
      </c>
      <c r="E15" s="125"/>
      <c r="F15" s="126">
        <v>300000</v>
      </c>
      <c r="G15" s="159"/>
      <c r="H15" s="157"/>
      <c r="I15" s="129">
        <f t="shared" si="3"/>
        <v>300000</v>
      </c>
      <c r="J15" s="125"/>
      <c r="K15" s="131">
        <v>300000</v>
      </c>
      <c r="L15" s="129">
        <f t="shared" si="4"/>
        <v>300000</v>
      </c>
      <c r="M15" s="125"/>
      <c r="N15" s="132">
        <v>300000</v>
      </c>
      <c r="O15" s="129">
        <f t="shared" si="5"/>
        <v>300000</v>
      </c>
      <c r="P15" s="125"/>
      <c r="Q15" s="171" t="s">
        <v>551</v>
      </c>
    </row>
    <row r="16" spans="1:17" outlineLevel="1" x14ac:dyDescent="0.3">
      <c r="A16" s="145"/>
      <c r="B16" s="124">
        <v>51</v>
      </c>
      <c r="C16" s="124">
        <v>1</v>
      </c>
      <c r="D16" s="183" t="s">
        <v>293</v>
      </c>
      <c r="E16" s="125"/>
      <c r="F16" s="126">
        <v>790000</v>
      </c>
      <c r="G16" s="159"/>
      <c r="H16" s="157"/>
      <c r="I16" s="129">
        <f t="shared" si="3"/>
        <v>790000</v>
      </c>
      <c r="J16" s="125"/>
      <c r="K16" s="131">
        <v>790000</v>
      </c>
      <c r="L16" s="129">
        <f t="shared" si="4"/>
        <v>790000</v>
      </c>
      <c r="M16" s="125"/>
      <c r="N16" s="132">
        <v>790000</v>
      </c>
      <c r="O16" s="129">
        <f t="shared" si="5"/>
        <v>790000</v>
      </c>
      <c r="P16" s="125"/>
      <c r="Q16" s="171" t="s">
        <v>551</v>
      </c>
    </row>
    <row r="17" spans="1:17" outlineLevel="1" x14ac:dyDescent="0.3">
      <c r="A17" s="145"/>
      <c r="B17" s="124">
        <v>55</v>
      </c>
      <c r="C17" s="124">
        <v>2</v>
      </c>
      <c r="D17" s="183" t="s">
        <v>294</v>
      </c>
      <c r="E17" s="125"/>
      <c r="F17" s="126">
        <v>130000</v>
      </c>
      <c r="G17" s="159"/>
      <c r="H17" s="157"/>
      <c r="I17" s="129">
        <f t="shared" si="3"/>
        <v>130000</v>
      </c>
      <c r="J17" s="125"/>
      <c r="K17" s="131">
        <v>130000</v>
      </c>
      <c r="L17" s="129">
        <f t="shared" si="4"/>
        <v>130000</v>
      </c>
      <c r="M17" s="125"/>
      <c r="N17" s="132">
        <v>130000</v>
      </c>
      <c r="O17" s="129">
        <f t="shared" si="5"/>
        <v>130000</v>
      </c>
      <c r="P17" s="125"/>
      <c r="Q17" s="171" t="s">
        <v>551</v>
      </c>
    </row>
    <row r="18" spans="1:17" outlineLevel="1" x14ac:dyDescent="0.3">
      <c r="A18" s="145"/>
      <c r="B18" s="124">
        <v>66</v>
      </c>
      <c r="C18" s="124">
        <v>0</v>
      </c>
      <c r="D18" s="183" t="s">
        <v>295</v>
      </c>
      <c r="E18" s="125"/>
      <c r="F18" s="126">
        <v>100</v>
      </c>
      <c r="G18" s="159"/>
      <c r="H18" s="157"/>
      <c r="I18" s="129">
        <f t="shared" si="3"/>
        <v>100</v>
      </c>
      <c r="J18" s="125"/>
      <c r="K18" s="131">
        <v>0</v>
      </c>
      <c r="L18" s="129">
        <f t="shared" si="4"/>
        <v>0</v>
      </c>
      <c r="M18" s="125"/>
      <c r="N18" s="132">
        <v>0</v>
      </c>
      <c r="O18" s="129">
        <f t="shared" si="5"/>
        <v>0</v>
      </c>
      <c r="P18" s="125"/>
      <c r="Q18" s="171" t="s">
        <v>551</v>
      </c>
    </row>
    <row r="19" spans="1:17" outlineLevel="1" x14ac:dyDescent="0.3">
      <c r="A19" s="145"/>
      <c r="B19" s="124">
        <v>72</v>
      </c>
      <c r="C19" s="124">
        <v>0</v>
      </c>
      <c r="D19" s="183" t="s">
        <v>296</v>
      </c>
      <c r="E19" s="125"/>
      <c r="F19" s="126">
        <v>740000</v>
      </c>
      <c r="G19" s="159"/>
      <c r="H19" s="157"/>
      <c r="I19" s="129">
        <f t="shared" si="3"/>
        <v>740000</v>
      </c>
      <c r="J19" s="125"/>
      <c r="K19" s="131">
        <v>740000</v>
      </c>
      <c r="L19" s="129">
        <f t="shared" si="4"/>
        <v>740000</v>
      </c>
      <c r="M19" s="125"/>
      <c r="N19" s="132">
        <v>740000</v>
      </c>
      <c r="O19" s="129">
        <f t="shared" si="5"/>
        <v>740000</v>
      </c>
      <c r="P19" s="125"/>
      <c r="Q19" s="171" t="s">
        <v>551</v>
      </c>
    </row>
    <row r="20" spans="1:17" s="139" customFormat="1" x14ac:dyDescent="0.3">
      <c r="A20" s="145"/>
      <c r="B20" s="145"/>
      <c r="C20" s="145"/>
      <c r="D20" s="182" t="s">
        <v>414</v>
      </c>
      <c r="E20" s="123"/>
      <c r="F20" s="146">
        <f>SUM(F12:F19)</f>
        <v>2940100</v>
      </c>
      <c r="G20" s="159"/>
      <c r="H20" s="157"/>
      <c r="I20" s="146">
        <f>SUM(I12:I19)</f>
        <v>2940100</v>
      </c>
      <c r="J20" s="123"/>
      <c r="K20" s="146">
        <f>SUM(K12:K19)</f>
        <v>2940000</v>
      </c>
      <c r="L20" s="146">
        <f>SUM(L12:L19)</f>
        <v>2940000</v>
      </c>
      <c r="M20" s="123"/>
      <c r="N20" s="146">
        <f>SUM(N12:N19)</f>
        <v>2940000</v>
      </c>
      <c r="O20" s="146">
        <f>SUM(O12:O19)</f>
        <v>2940000</v>
      </c>
      <c r="P20" s="123"/>
    </row>
    <row r="21" spans="1:17" x14ac:dyDescent="0.3">
      <c r="A21" s="145"/>
      <c r="B21" s="149"/>
      <c r="C21" s="149"/>
      <c r="D21" s="189"/>
      <c r="E21" s="125"/>
      <c r="F21" s="125"/>
      <c r="G21" s="150"/>
      <c r="H21" s="151"/>
      <c r="I21" s="123"/>
      <c r="J21" s="125"/>
      <c r="K21" s="125"/>
      <c r="L21" s="123"/>
      <c r="M21" s="125"/>
      <c r="N21" s="125"/>
      <c r="O21" s="123"/>
      <c r="P21" s="125"/>
    </row>
    <row r="22" spans="1:17" x14ac:dyDescent="0.3">
      <c r="A22" s="145"/>
      <c r="B22" s="149"/>
      <c r="C22" s="149"/>
      <c r="D22" s="189"/>
      <c r="E22" s="125"/>
      <c r="F22" s="125"/>
      <c r="G22" s="150"/>
      <c r="H22" s="151"/>
      <c r="I22" s="123"/>
      <c r="J22" s="125"/>
      <c r="K22" s="125"/>
      <c r="L22" s="123"/>
      <c r="M22" s="125"/>
      <c r="N22" s="125"/>
      <c r="O22" s="123"/>
      <c r="P22" s="125"/>
    </row>
    <row r="23" spans="1:17" s="139" customFormat="1" outlineLevel="1" x14ac:dyDescent="0.3">
      <c r="A23" s="145"/>
      <c r="B23" s="170">
        <v>77</v>
      </c>
      <c r="C23" s="170">
        <v>2</v>
      </c>
      <c r="D23" s="181" t="s">
        <v>498</v>
      </c>
      <c r="E23" s="125"/>
      <c r="F23" s="126">
        <v>50000</v>
      </c>
      <c r="G23" s="159"/>
      <c r="H23" s="157"/>
      <c r="I23" s="129">
        <f t="shared" ref="I23:I57" si="6">F23</f>
        <v>50000</v>
      </c>
      <c r="J23" s="125"/>
      <c r="K23" s="131">
        <v>0</v>
      </c>
      <c r="L23" s="129">
        <f t="shared" ref="L23:L57" si="7">K23</f>
        <v>0</v>
      </c>
      <c r="M23" s="125"/>
      <c r="N23" s="132">
        <v>0</v>
      </c>
      <c r="O23" s="129">
        <f t="shared" ref="O23:O57" si="8">N23</f>
        <v>0</v>
      </c>
      <c r="P23" s="125"/>
      <c r="Q23" s="171" t="s">
        <v>551</v>
      </c>
    </row>
    <row r="24" spans="1:17" outlineLevel="1" x14ac:dyDescent="0.3">
      <c r="A24" s="145"/>
      <c r="B24" s="170">
        <v>78</v>
      </c>
      <c r="C24" s="170">
        <v>1</v>
      </c>
      <c r="D24" s="181" t="s">
        <v>297</v>
      </c>
      <c r="E24" s="125"/>
      <c r="F24" s="126">
        <v>8000</v>
      </c>
      <c r="G24" s="159"/>
      <c r="H24" s="157"/>
      <c r="I24" s="129">
        <f t="shared" si="6"/>
        <v>8000</v>
      </c>
      <c r="J24" s="125"/>
      <c r="K24" s="131">
        <v>8000</v>
      </c>
      <c r="L24" s="129">
        <f t="shared" si="7"/>
        <v>8000</v>
      </c>
      <c r="M24" s="125"/>
      <c r="N24" s="132">
        <v>8000</v>
      </c>
      <c r="O24" s="129">
        <f t="shared" si="8"/>
        <v>8000</v>
      </c>
      <c r="P24" s="125"/>
      <c r="Q24" s="133" t="s">
        <v>550</v>
      </c>
    </row>
    <row r="25" spans="1:17" s="143" customFormat="1" outlineLevel="1" x14ac:dyDescent="0.3">
      <c r="A25" s="162"/>
      <c r="B25" s="170">
        <v>79</v>
      </c>
      <c r="C25" s="170">
        <v>0</v>
      </c>
      <c r="D25" s="181" t="s">
        <v>467</v>
      </c>
      <c r="E25" s="137"/>
      <c r="F25" s="138">
        <v>200</v>
      </c>
      <c r="G25" s="159"/>
      <c r="H25" s="157"/>
      <c r="I25" s="129">
        <f t="shared" si="6"/>
        <v>200</v>
      </c>
      <c r="J25" s="137"/>
      <c r="K25" s="140">
        <v>200</v>
      </c>
      <c r="L25" s="129">
        <f t="shared" si="7"/>
        <v>200</v>
      </c>
      <c r="M25" s="137"/>
      <c r="N25" s="141">
        <v>200</v>
      </c>
      <c r="O25" s="129">
        <f t="shared" si="8"/>
        <v>200</v>
      </c>
      <c r="P25" s="137"/>
      <c r="Q25" s="174" t="s">
        <v>554</v>
      </c>
    </row>
    <row r="26" spans="1:17" s="143" customFormat="1" outlineLevel="1" x14ac:dyDescent="0.3">
      <c r="A26" s="162"/>
      <c r="B26" s="170">
        <v>80</v>
      </c>
      <c r="C26" s="170">
        <v>1</v>
      </c>
      <c r="D26" s="181" t="s">
        <v>513</v>
      </c>
      <c r="E26" s="137"/>
      <c r="F26" s="126">
        <v>20000</v>
      </c>
      <c r="G26" s="159"/>
      <c r="H26" s="157"/>
      <c r="I26" s="129">
        <f t="shared" si="6"/>
        <v>20000</v>
      </c>
      <c r="J26" s="137"/>
      <c r="K26" s="131">
        <v>20000</v>
      </c>
      <c r="L26" s="129">
        <f t="shared" si="7"/>
        <v>20000</v>
      </c>
      <c r="M26" s="137"/>
      <c r="N26" s="132">
        <v>20000</v>
      </c>
      <c r="O26" s="129">
        <f t="shared" si="8"/>
        <v>20000</v>
      </c>
      <c r="P26" s="137"/>
      <c r="Q26" s="133" t="s">
        <v>550</v>
      </c>
    </row>
    <row r="27" spans="1:17" s="143" customFormat="1" outlineLevel="1" x14ac:dyDescent="0.3">
      <c r="A27" s="162"/>
      <c r="B27" s="170">
        <v>80</v>
      </c>
      <c r="C27" s="170">
        <v>2</v>
      </c>
      <c r="D27" s="181" t="s">
        <v>488</v>
      </c>
      <c r="E27" s="137"/>
      <c r="F27" s="126">
        <v>50000</v>
      </c>
      <c r="G27" s="159"/>
      <c r="H27" s="157"/>
      <c r="I27" s="129">
        <f t="shared" si="6"/>
        <v>50000</v>
      </c>
      <c r="J27" s="137"/>
      <c r="K27" s="131">
        <v>50000</v>
      </c>
      <c r="L27" s="129">
        <f t="shared" si="7"/>
        <v>50000</v>
      </c>
      <c r="M27" s="137"/>
      <c r="N27" s="132">
        <v>50000</v>
      </c>
      <c r="O27" s="129">
        <f t="shared" si="8"/>
        <v>50000</v>
      </c>
      <c r="P27" s="137"/>
      <c r="Q27" s="133" t="s">
        <v>550</v>
      </c>
    </row>
    <row r="28" spans="1:17" s="143" customFormat="1" outlineLevel="1" x14ac:dyDescent="0.3">
      <c r="A28" s="162"/>
      <c r="B28" s="170">
        <v>80</v>
      </c>
      <c r="C28" s="170">
        <v>3</v>
      </c>
      <c r="D28" s="181" t="s">
        <v>487</v>
      </c>
      <c r="E28" s="137"/>
      <c r="F28" s="126">
        <v>10000</v>
      </c>
      <c r="G28" s="159"/>
      <c r="H28" s="157"/>
      <c r="I28" s="129">
        <f t="shared" si="6"/>
        <v>10000</v>
      </c>
      <c r="J28" s="137"/>
      <c r="K28" s="131">
        <v>10000</v>
      </c>
      <c r="L28" s="129">
        <f t="shared" si="7"/>
        <v>10000</v>
      </c>
      <c r="M28" s="137"/>
      <c r="N28" s="132">
        <v>10000</v>
      </c>
      <c r="O28" s="129">
        <f t="shared" si="8"/>
        <v>10000</v>
      </c>
      <c r="P28" s="137"/>
      <c r="Q28" s="133" t="s">
        <v>550</v>
      </c>
    </row>
    <row r="29" spans="1:17" s="163" customFormat="1" outlineLevel="1" x14ac:dyDescent="0.3">
      <c r="A29" s="162"/>
      <c r="B29" s="170">
        <v>80</v>
      </c>
      <c r="C29" s="170">
        <v>4</v>
      </c>
      <c r="D29" s="181" t="s">
        <v>486</v>
      </c>
      <c r="E29" s="137"/>
      <c r="F29" s="126">
        <v>5000</v>
      </c>
      <c r="G29" s="159"/>
      <c r="H29" s="157"/>
      <c r="I29" s="129">
        <f t="shared" si="6"/>
        <v>5000</v>
      </c>
      <c r="J29" s="137"/>
      <c r="K29" s="131">
        <v>5000</v>
      </c>
      <c r="L29" s="129">
        <f t="shared" si="7"/>
        <v>5000</v>
      </c>
      <c r="M29" s="137"/>
      <c r="N29" s="132">
        <v>5000</v>
      </c>
      <c r="O29" s="129">
        <f t="shared" si="8"/>
        <v>5000</v>
      </c>
      <c r="P29" s="137"/>
      <c r="Q29" s="171" t="s">
        <v>551</v>
      </c>
    </row>
    <row r="30" spans="1:17" s="163" customFormat="1" outlineLevel="1" x14ac:dyDescent="0.3">
      <c r="A30" s="162"/>
      <c r="B30" s="170">
        <v>80</v>
      </c>
      <c r="C30" s="170">
        <v>5</v>
      </c>
      <c r="D30" s="181" t="s">
        <v>494</v>
      </c>
      <c r="E30" s="137"/>
      <c r="F30" s="126">
        <v>1190</v>
      </c>
      <c r="G30" s="159"/>
      <c r="H30" s="157"/>
      <c r="I30" s="129">
        <f t="shared" si="6"/>
        <v>1190</v>
      </c>
      <c r="J30" s="137"/>
      <c r="K30" s="131">
        <v>1190</v>
      </c>
      <c r="L30" s="129">
        <f t="shared" si="7"/>
        <v>1190</v>
      </c>
      <c r="M30" s="137"/>
      <c r="N30" s="132">
        <v>1190</v>
      </c>
      <c r="O30" s="129">
        <f t="shared" si="8"/>
        <v>1190</v>
      </c>
      <c r="P30" s="137"/>
      <c r="Q30" s="171" t="s">
        <v>551</v>
      </c>
    </row>
    <row r="31" spans="1:17" s="163" customFormat="1" outlineLevel="1" x14ac:dyDescent="0.3">
      <c r="A31" s="162"/>
      <c r="B31" s="170">
        <v>80</v>
      </c>
      <c r="C31" s="170">
        <v>6</v>
      </c>
      <c r="D31" s="181" t="s">
        <v>495</v>
      </c>
      <c r="E31" s="137"/>
      <c r="F31" s="126">
        <v>425</v>
      </c>
      <c r="G31" s="159"/>
      <c r="H31" s="157"/>
      <c r="I31" s="129">
        <f t="shared" si="6"/>
        <v>425</v>
      </c>
      <c r="J31" s="137"/>
      <c r="K31" s="131">
        <v>425</v>
      </c>
      <c r="L31" s="129">
        <f t="shared" si="7"/>
        <v>425</v>
      </c>
      <c r="M31" s="137"/>
      <c r="N31" s="132">
        <v>425</v>
      </c>
      <c r="O31" s="129">
        <f t="shared" si="8"/>
        <v>425</v>
      </c>
      <c r="P31" s="137"/>
      <c r="Q31" s="171" t="s">
        <v>551</v>
      </c>
    </row>
    <row r="32" spans="1:17" outlineLevel="1" x14ac:dyDescent="0.3">
      <c r="A32" s="145"/>
      <c r="B32" s="170">
        <v>152</v>
      </c>
      <c r="C32" s="170">
        <v>1</v>
      </c>
      <c r="D32" s="181" t="s">
        <v>298</v>
      </c>
      <c r="E32" s="125"/>
      <c r="F32" s="126">
        <v>14000</v>
      </c>
      <c r="G32" s="159"/>
      <c r="H32" s="157"/>
      <c r="I32" s="129">
        <f t="shared" si="6"/>
        <v>14000</v>
      </c>
      <c r="J32" s="125"/>
      <c r="K32" s="131">
        <v>14000</v>
      </c>
      <c r="L32" s="129">
        <f t="shared" si="7"/>
        <v>14000</v>
      </c>
      <c r="M32" s="125"/>
      <c r="N32" s="132">
        <v>14000</v>
      </c>
      <c r="O32" s="129">
        <f t="shared" si="8"/>
        <v>14000</v>
      </c>
      <c r="P32" s="125"/>
      <c r="Q32" s="133" t="s">
        <v>550</v>
      </c>
    </row>
    <row r="33" spans="1:17" outlineLevel="1" x14ac:dyDescent="0.3">
      <c r="A33" s="145"/>
      <c r="B33" s="170">
        <v>152</v>
      </c>
      <c r="C33" s="170">
        <v>9</v>
      </c>
      <c r="D33" s="181" t="s">
        <v>489</v>
      </c>
      <c r="E33" s="125"/>
      <c r="F33" s="126">
        <v>20000</v>
      </c>
      <c r="G33" s="159"/>
      <c r="H33" s="157"/>
      <c r="I33" s="129">
        <f t="shared" si="6"/>
        <v>20000</v>
      </c>
      <c r="J33" s="125"/>
      <c r="K33" s="131">
        <v>20000</v>
      </c>
      <c r="L33" s="129">
        <f t="shared" si="7"/>
        <v>20000</v>
      </c>
      <c r="M33" s="125"/>
      <c r="N33" s="132">
        <v>20000</v>
      </c>
      <c r="O33" s="129">
        <f t="shared" si="8"/>
        <v>20000</v>
      </c>
      <c r="P33" s="125"/>
      <c r="Q33" s="133" t="s">
        <v>550</v>
      </c>
    </row>
    <row r="34" spans="1:17" outlineLevel="1" x14ac:dyDescent="0.3">
      <c r="A34" s="145"/>
      <c r="B34" s="170">
        <v>188</v>
      </c>
      <c r="C34" s="170">
        <v>0</v>
      </c>
      <c r="D34" s="181" t="s">
        <v>299</v>
      </c>
      <c r="E34" s="125"/>
      <c r="F34" s="126">
        <v>35000</v>
      </c>
      <c r="G34" s="159"/>
      <c r="H34" s="157"/>
      <c r="I34" s="129">
        <f t="shared" si="6"/>
        <v>35000</v>
      </c>
      <c r="J34" s="125"/>
      <c r="K34" s="131">
        <v>35000</v>
      </c>
      <c r="L34" s="129">
        <f t="shared" si="7"/>
        <v>35000</v>
      </c>
      <c r="M34" s="125"/>
      <c r="N34" s="132">
        <v>35000</v>
      </c>
      <c r="O34" s="129">
        <f t="shared" si="8"/>
        <v>35000</v>
      </c>
      <c r="P34" s="125"/>
      <c r="Q34" s="133" t="s">
        <v>550</v>
      </c>
    </row>
    <row r="35" spans="1:17" outlineLevel="1" x14ac:dyDescent="0.3">
      <c r="A35" s="145"/>
      <c r="B35" s="170">
        <v>188</v>
      </c>
      <c r="C35" s="170">
        <v>1</v>
      </c>
      <c r="D35" s="181" t="s">
        <v>300</v>
      </c>
      <c r="E35" s="125"/>
      <c r="F35" s="126">
        <v>10000</v>
      </c>
      <c r="G35" s="159"/>
      <c r="H35" s="157"/>
      <c r="I35" s="129">
        <f t="shared" si="6"/>
        <v>10000</v>
      </c>
      <c r="J35" s="125"/>
      <c r="K35" s="131">
        <v>10000</v>
      </c>
      <c r="L35" s="129">
        <f t="shared" si="7"/>
        <v>10000</v>
      </c>
      <c r="M35" s="125"/>
      <c r="N35" s="132">
        <v>10000</v>
      </c>
      <c r="O35" s="129">
        <f t="shared" si="8"/>
        <v>10000</v>
      </c>
      <c r="P35" s="125"/>
      <c r="Q35" s="133" t="s">
        <v>550</v>
      </c>
    </row>
    <row r="36" spans="1:17" outlineLevel="1" x14ac:dyDescent="0.3">
      <c r="A36" s="145"/>
      <c r="B36" s="170">
        <v>188</v>
      </c>
      <c r="C36" s="170">
        <v>2</v>
      </c>
      <c r="D36" s="181" t="s">
        <v>301</v>
      </c>
      <c r="E36" s="125"/>
      <c r="F36" s="126">
        <v>2500</v>
      </c>
      <c r="G36" s="159"/>
      <c r="H36" s="157"/>
      <c r="I36" s="129">
        <f t="shared" si="6"/>
        <v>2500</v>
      </c>
      <c r="J36" s="125"/>
      <c r="K36" s="131">
        <v>2500</v>
      </c>
      <c r="L36" s="129">
        <f t="shared" si="7"/>
        <v>2500</v>
      </c>
      <c r="M36" s="125"/>
      <c r="N36" s="132">
        <v>2500</v>
      </c>
      <c r="O36" s="129">
        <f t="shared" si="8"/>
        <v>2500</v>
      </c>
      <c r="P36" s="125"/>
      <c r="Q36" s="133" t="s">
        <v>550</v>
      </c>
    </row>
    <row r="37" spans="1:17" outlineLevel="1" x14ac:dyDescent="0.3">
      <c r="A37" s="145"/>
      <c r="B37" s="170">
        <v>188</v>
      </c>
      <c r="C37" s="170">
        <v>3</v>
      </c>
      <c r="D37" s="181" t="s">
        <v>302</v>
      </c>
      <c r="E37" s="125"/>
      <c r="F37" s="126">
        <v>20000</v>
      </c>
      <c r="G37" s="159"/>
      <c r="H37" s="157"/>
      <c r="I37" s="129">
        <f t="shared" si="6"/>
        <v>20000</v>
      </c>
      <c r="J37" s="125"/>
      <c r="K37" s="131">
        <v>20000</v>
      </c>
      <c r="L37" s="129">
        <f t="shared" si="7"/>
        <v>20000</v>
      </c>
      <c r="M37" s="125"/>
      <c r="N37" s="132">
        <v>20000</v>
      </c>
      <c r="O37" s="129">
        <f t="shared" si="8"/>
        <v>20000</v>
      </c>
      <c r="P37" s="125"/>
      <c r="Q37" s="133" t="s">
        <v>550</v>
      </c>
    </row>
    <row r="38" spans="1:17" outlineLevel="1" x14ac:dyDescent="0.3">
      <c r="A38" s="145"/>
      <c r="B38" s="170">
        <v>198</v>
      </c>
      <c r="C38" s="170">
        <v>2</v>
      </c>
      <c r="D38" s="181" t="s">
        <v>534</v>
      </c>
      <c r="E38" s="125"/>
      <c r="F38" s="126">
        <v>200000</v>
      </c>
      <c r="G38" s="159"/>
      <c r="H38" s="157"/>
      <c r="I38" s="129">
        <f t="shared" si="6"/>
        <v>200000</v>
      </c>
      <c r="J38" s="125"/>
      <c r="K38" s="131">
        <v>200000</v>
      </c>
      <c r="L38" s="129">
        <f t="shared" si="7"/>
        <v>200000</v>
      </c>
      <c r="M38" s="125"/>
      <c r="N38" s="132">
        <v>200000</v>
      </c>
      <c r="O38" s="129">
        <f t="shared" si="8"/>
        <v>200000</v>
      </c>
      <c r="P38" s="125"/>
      <c r="Q38" s="172" t="s">
        <v>552</v>
      </c>
    </row>
    <row r="39" spans="1:17" outlineLevel="1" x14ac:dyDescent="0.3">
      <c r="A39" s="145"/>
      <c r="B39" s="170">
        <v>203</v>
      </c>
      <c r="C39" s="170">
        <v>0</v>
      </c>
      <c r="D39" s="181" t="s">
        <v>303</v>
      </c>
      <c r="E39" s="125"/>
      <c r="F39" s="126">
        <v>10000</v>
      </c>
      <c r="G39" s="159"/>
      <c r="H39" s="157"/>
      <c r="I39" s="129">
        <f t="shared" si="6"/>
        <v>10000</v>
      </c>
      <c r="J39" s="125"/>
      <c r="K39" s="131">
        <v>10000</v>
      </c>
      <c r="L39" s="129">
        <f t="shared" si="7"/>
        <v>10000</v>
      </c>
      <c r="M39" s="125"/>
      <c r="N39" s="132">
        <v>10000</v>
      </c>
      <c r="O39" s="129">
        <f t="shared" si="8"/>
        <v>10000</v>
      </c>
      <c r="P39" s="125"/>
      <c r="Q39" s="133" t="s">
        <v>550</v>
      </c>
    </row>
    <row r="40" spans="1:17" outlineLevel="1" x14ac:dyDescent="0.3">
      <c r="A40" s="145"/>
      <c r="B40" s="170">
        <v>210</v>
      </c>
      <c r="C40" s="170">
        <v>0</v>
      </c>
      <c r="D40" s="181" t="s">
        <v>304</v>
      </c>
      <c r="E40" s="125"/>
      <c r="F40" s="126">
        <v>76000</v>
      </c>
      <c r="G40" s="159"/>
      <c r="H40" s="157"/>
      <c r="I40" s="129">
        <f t="shared" si="6"/>
        <v>76000</v>
      </c>
      <c r="J40" s="125"/>
      <c r="K40" s="131">
        <v>76000</v>
      </c>
      <c r="L40" s="129">
        <f t="shared" si="7"/>
        <v>76000</v>
      </c>
      <c r="M40" s="125"/>
      <c r="N40" s="132">
        <v>76000</v>
      </c>
      <c r="O40" s="129">
        <f t="shared" si="8"/>
        <v>76000</v>
      </c>
      <c r="P40" s="125"/>
      <c r="Q40" s="172" t="s">
        <v>552</v>
      </c>
    </row>
    <row r="41" spans="1:17" outlineLevel="1" x14ac:dyDescent="0.3">
      <c r="A41" s="145"/>
      <c r="B41" s="170">
        <v>215</v>
      </c>
      <c r="C41" s="170">
        <v>0</v>
      </c>
      <c r="D41" s="181" t="s">
        <v>305</v>
      </c>
      <c r="E41" s="125"/>
      <c r="F41" s="126">
        <v>10000</v>
      </c>
      <c r="G41" s="159"/>
      <c r="H41" s="157"/>
      <c r="I41" s="129">
        <f t="shared" si="6"/>
        <v>10000</v>
      </c>
      <c r="J41" s="125"/>
      <c r="K41" s="131">
        <v>10000</v>
      </c>
      <c r="L41" s="129">
        <f t="shared" si="7"/>
        <v>10000</v>
      </c>
      <c r="M41" s="125"/>
      <c r="N41" s="132">
        <v>10000</v>
      </c>
      <c r="O41" s="129">
        <f t="shared" si="8"/>
        <v>10000</v>
      </c>
      <c r="P41" s="125"/>
      <c r="Q41" s="172" t="s">
        <v>552</v>
      </c>
    </row>
    <row r="42" spans="1:17" outlineLevel="1" x14ac:dyDescent="0.3">
      <c r="A42" s="145"/>
      <c r="B42" s="170">
        <v>216</v>
      </c>
      <c r="C42" s="170">
        <v>1</v>
      </c>
      <c r="D42" s="181" t="s">
        <v>306</v>
      </c>
      <c r="E42" s="125"/>
      <c r="F42" s="126">
        <v>1000000</v>
      </c>
      <c r="G42" s="159"/>
      <c r="H42" s="157"/>
      <c r="I42" s="129">
        <f t="shared" si="6"/>
        <v>1000000</v>
      </c>
      <c r="J42" s="125"/>
      <c r="K42" s="131">
        <v>1000000</v>
      </c>
      <c r="L42" s="129">
        <f t="shared" si="7"/>
        <v>1000000</v>
      </c>
      <c r="M42" s="125"/>
      <c r="N42" s="132">
        <v>1000000</v>
      </c>
      <c r="O42" s="129">
        <f t="shared" si="8"/>
        <v>1000000</v>
      </c>
      <c r="P42" s="125"/>
      <c r="Q42" s="172" t="s">
        <v>552</v>
      </c>
    </row>
    <row r="43" spans="1:17" outlineLevel="1" x14ac:dyDescent="0.3">
      <c r="A43" s="145"/>
      <c r="B43" s="170">
        <v>216</v>
      </c>
      <c r="C43" s="170">
        <v>5</v>
      </c>
      <c r="D43" s="181" t="s">
        <v>307</v>
      </c>
      <c r="E43" s="125"/>
      <c r="F43" s="126">
        <v>2000000</v>
      </c>
      <c r="G43" s="159"/>
      <c r="H43" s="157"/>
      <c r="I43" s="129">
        <f t="shared" si="6"/>
        <v>2000000</v>
      </c>
      <c r="J43" s="125"/>
      <c r="K43" s="131">
        <v>2000000</v>
      </c>
      <c r="L43" s="129">
        <f t="shared" si="7"/>
        <v>2000000</v>
      </c>
      <c r="M43" s="125"/>
      <c r="N43" s="132">
        <v>2000000</v>
      </c>
      <c r="O43" s="129">
        <f t="shared" si="8"/>
        <v>2000000</v>
      </c>
      <c r="P43" s="125"/>
      <c r="Q43" s="173" t="s">
        <v>553</v>
      </c>
    </row>
    <row r="44" spans="1:17" outlineLevel="1" x14ac:dyDescent="0.3">
      <c r="A44" s="145"/>
      <c r="B44" s="170">
        <v>216</v>
      </c>
      <c r="C44" s="170">
        <v>6</v>
      </c>
      <c r="D44" s="181" t="s">
        <v>308</v>
      </c>
      <c r="E44" s="125"/>
      <c r="F44" s="126">
        <v>173450</v>
      </c>
      <c r="G44" s="159"/>
      <c r="H44" s="157"/>
      <c r="I44" s="129">
        <f t="shared" si="6"/>
        <v>173450</v>
      </c>
      <c r="J44" s="125"/>
      <c r="K44" s="131">
        <v>173450</v>
      </c>
      <c r="L44" s="129">
        <f t="shared" si="7"/>
        <v>173450</v>
      </c>
      <c r="M44" s="125"/>
      <c r="N44" s="132">
        <v>173450</v>
      </c>
      <c r="O44" s="129">
        <f t="shared" si="8"/>
        <v>173450</v>
      </c>
      <c r="P44" s="125"/>
      <c r="Q44" s="171" t="s">
        <v>551</v>
      </c>
    </row>
    <row r="45" spans="1:17" outlineLevel="1" x14ac:dyDescent="0.3">
      <c r="A45" s="145"/>
      <c r="B45" s="170">
        <v>216</v>
      </c>
      <c r="C45" s="170">
        <v>7</v>
      </c>
      <c r="D45" s="181" t="s">
        <v>309</v>
      </c>
      <c r="E45" s="125"/>
      <c r="F45" s="126">
        <v>25000</v>
      </c>
      <c r="G45" s="159"/>
      <c r="H45" s="157"/>
      <c r="I45" s="129">
        <f t="shared" si="6"/>
        <v>25000</v>
      </c>
      <c r="J45" s="125"/>
      <c r="K45" s="131">
        <v>25000</v>
      </c>
      <c r="L45" s="129">
        <f t="shared" si="7"/>
        <v>25000</v>
      </c>
      <c r="M45" s="125"/>
      <c r="N45" s="132">
        <v>25000</v>
      </c>
      <c r="O45" s="129">
        <f t="shared" si="8"/>
        <v>25000</v>
      </c>
      <c r="P45" s="125"/>
      <c r="Q45" s="171" t="s">
        <v>551</v>
      </c>
    </row>
    <row r="46" spans="1:17" outlineLevel="1" x14ac:dyDescent="0.3">
      <c r="A46" s="145"/>
      <c r="B46" s="170">
        <v>220</v>
      </c>
      <c r="C46" s="170">
        <v>0</v>
      </c>
      <c r="D46" s="181" t="s">
        <v>310</v>
      </c>
      <c r="E46" s="125"/>
      <c r="F46" s="126">
        <v>49572</v>
      </c>
      <c r="G46" s="159"/>
      <c r="H46" s="157"/>
      <c r="I46" s="129">
        <f t="shared" si="6"/>
        <v>49572</v>
      </c>
      <c r="J46" s="125"/>
      <c r="K46" s="131">
        <v>49572</v>
      </c>
      <c r="L46" s="129">
        <f t="shared" si="7"/>
        <v>49572</v>
      </c>
      <c r="M46" s="125"/>
      <c r="N46" s="132">
        <v>49572</v>
      </c>
      <c r="O46" s="129">
        <f t="shared" si="8"/>
        <v>49572</v>
      </c>
      <c r="P46" s="125"/>
      <c r="Q46" s="133" t="s">
        <v>550</v>
      </c>
    </row>
    <row r="47" spans="1:17" outlineLevel="1" x14ac:dyDescent="0.3">
      <c r="A47" s="145"/>
      <c r="B47" s="170">
        <v>222</v>
      </c>
      <c r="C47" s="170">
        <v>0</v>
      </c>
      <c r="D47" s="181" t="s">
        <v>311</v>
      </c>
      <c r="E47" s="125"/>
      <c r="F47" s="126">
        <v>4300</v>
      </c>
      <c r="G47" s="159"/>
      <c r="H47" s="157"/>
      <c r="I47" s="129">
        <f t="shared" si="6"/>
        <v>4300</v>
      </c>
      <c r="J47" s="125"/>
      <c r="K47" s="131">
        <v>4300</v>
      </c>
      <c r="L47" s="129">
        <f t="shared" si="7"/>
        <v>4300</v>
      </c>
      <c r="M47" s="125"/>
      <c r="N47" s="132">
        <v>4300</v>
      </c>
      <c r="O47" s="129">
        <f t="shared" si="8"/>
        <v>4300</v>
      </c>
      <c r="P47" s="125"/>
      <c r="Q47" s="171" t="s">
        <v>551</v>
      </c>
    </row>
    <row r="48" spans="1:17" outlineLevel="1" x14ac:dyDescent="0.3">
      <c r="A48" s="145"/>
      <c r="B48" s="170">
        <v>223</v>
      </c>
      <c r="C48" s="170">
        <v>0</v>
      </c>
      <c r="D48" s="181" t="s">
        <v>312</v>
      </c>
      <c r="E48" s="125"/>
      <c r="F48" s="126">
        <v>18603</v>
      </c>
      <c r="G48" s="159"/>
      <c r="H48" s="157"/>
      <c r="I48" s="129">
        <f t="shared" si="6"/>
        <v>18603</v>
      </c>
      <c r="J48" s="125"/>
      <c r="K48" s="131">
        <v>18603</v>
      </c>
      <c r="L48" s="129">
        <f t="shared" si="7"/>
        <v>18603</v>
      </c>
      <c r="M48" s="125"/>
      <c r="N48" s="132">
        <v>18603</v>
      </c>
      <c r="O48" s="129">
        <f t="shared" si="8"/>
        <v>18603</v>
      </c>
      <c r="P48" s="125"/>
      <c r="Q48" s="171" t="s">
        <v>551</v>
      </c>
    </row>
    <row r="49" spans="1:17" outlineLevel="1" x14ac:dyDescent="0.3">
      <c r="A49" s="145"/>
      <c r="B49" s="170">
        <v>226</v>
      </c>
      <c r="C49" s="170">
        <v>1</v>
      </c>
      <c r="D49" s="181" t="s">
        <v>468</v>
      </c>
      <c r="E49" s="125"/>
      <c r="F49" s="126">
        <v>500</v>
      </c>
      <c r="G49" s="159"/>
      <c r="H49" s="157"/>
      <c r="I49" s="129">
        <f t="shared" si="6"/>
        <v>500</v>
      </c>
      <c r="J49" s="125"/>
      <c r="K49" s="131">
        <v>500</v>
      </c>
      <c r="L49" s="129">
        <f t="shared" si="7"/>
        <v>500</v>
      </c>
      <c r="M49" s="125"/>
      <c r="N49" s="132">
        <v>500</v>
      </c>
      <c r="O49" s="129">
        <f t="shared" si="8"/>
        <v>500</v>
      </c>
      <c r="P49" s="125"/>
      <c r="Q49" s="133" t="s">
        <v>550</v>
      </c>
    </row>
    <row r="50" spans="1:17" outlineLevel="1" x14ac:dyDescent="0.3">
      <c r="A50" s="145"/>
      <c r="B50" s="170">
        <v>226</v>
      </c>
      <c r="C50" s="170">
        <v>2</v>
      </c>
      <c r="D50" s="181" t="s">
        <v>529</v>
      </c>
      <c r="E50" s="125"/>
      <c r="F50" s="126">
        <v>119640</v>
      </c>
      <c r="G50" s="159"/>
      <c r="H50" s="157"/>
      <c r="I50" s="129">
        <f t="shared" si="6"/>
        <v>119640</v>
      </c>
      <c r="J50" s="125"/>
      <c r="K50" s="131">
        <v>0</v>
      </c>
      <c r="L50" s="129">
        <f t="shared" si="7"/>
        <v>0</v>
      </c>
      <c r="M50" s="125"/>
      <c r="N50" s="132">
        <v>0</v>
      </c>
      <c r="O50" s="129">
        <f t="shared" si="8"/>
        <v>0</v>
      </c>
      <c r="P50" s="125"/>
      <c r="Q50" s="172" t="s">
        <v>552</v>
      </c>
    </row>
    <row r="51" spans="1:17" outlineLevel="1" x14ac:dyDescent="0.3">
      <c r="A51" s="145"/>
      <c r="B51" s="170">
        <v>226</v>
      </c>
      <c r="C51" s="170">
        <v>3</v>
      </c>
      <c r="D51" s="181" t="s">
        <v>538</v>
      </c>
      <c r="E51" s="125"/>
      <c r="F51" s="126">
        <v>64350</v>
      </c>
      <c r="G51" s="159"/>
      <c r="H51" s="157"/>
      <c r="I51" s="129">
        <f t="shared" si="6"/>
        <v>64350</v>
      </c>
      <c r="J51" s="125"/>
      <c r="K51" s="131">
        <v>0</v>
      </c>
      <c r="L51" s="129">
        <f t="shared" si="7"/>
        <v>0</v>
      </c>
      <c r="M51" s="125"/>
      <c r="N51" s="132">
        <v>0</v>
      </c>
      <c r="O51" s="129">
        <f t="shared" si="8"/>
        <v>0</v>
      </c>
      <c r="P51" s="125"/>
      <c r="Q51" s="172" t="s">
        <v>552</v>
      </c>
    </row>
    <row r="52" spans="1:17" outlineLevel="1" x14ac:dyDescent="0.3">
      <c r="A52" s="145"/>
      <c r="B52" s="170">
        <v>227</v>
      </c>
      <c r="C52" s="170">
        <v>0</v>
      </c>
      <c r="D52" s="181" t="s">
        <v>313</v>
      </c>
      <c r="E52" s="125"/>
      <c r="F52" s="126">
        <v>20000</v>
      </c>
      <c r="G52" s="159"/>
      <c r="H52" s="157"/>
      <c r="I52" s="129">
        <f t="shared" si="6"/>
        <v>20000</v>
      </c>
      <c r="J52" s="125"/>
      <c r="K52" s="131">
        <v>20000</v>
      </c>
      <c r="L52" s="129">
        <f t="shared" si="7"/>
        <v>20000</v>
      </c>
      <c r="M52" s="125"/>
      <c r="N52" s="132">
        <v>20000</v>
      </c>
      <c r="O52" s="129">
        <f t="shared" si="8"/>
        <v>20000</v>
      </c>
      <c r="P52" s="125"/>
      <c r="Q52" s="133" t="s">
        <v>550</v>
      </c>
    </row>
    <row r="53" spans="1:17" outlineLevel="1" x14ac:dyDescent="0.3">
      <c r="A53" s="145"/>
      <c r="B53" s="170">
        <v>231</v>
      </c>
      <c r="C53" s="170">
        <v>1</v>
      </c>
      <c r="D53" s="181" t="s">
        <v>314</v>
      </c>
      <c r="E53" s="125"/>
      <c r="F53" s="126">
        <v>15000</v>
      </c>
      <c r="G53" s="159"/>
      <c r="H53" s="157"/>
      <c r="I53" s="129">
        <f t="shared" si="6"/>
        <v>15000</v>
      </c>
      <c r="J53" s="125"/>
      <c r="K53" s="131">
        <v>15000</v>
      </c>
      <c r="L53" s="129">
        <f t="shared" si="7"/>
        <v>15000</v>
      </c>
      <c r="M53" s="125"/>
      <c r="N53" s="132">
        <v>15000</v>
      </c>
      <c r="O53" s="129">
        <f t="shared" si="8"/>
        <v>15000</v>
      </c>
      <c r="P53" s="125"/>
      <c r="Q53" s="171" t="s">
        <v>551</v>
      </c>
    </row>
    <row r="54" spans="1:17" outlineLevel="1" x14ac:dyDescent="0.3">
      <c r="A54" s="145"/>
      <c r="B54" s="170">
        <v>231</v>
      </c>
      <c r="C54" s="170">
        <v>2</v>
      </c>
      <c r="D54" s="181" t="s">
        <v>315</v>
      </c>
      <c r="E54" s="125"/>
      <c r="F54" s="126">
        <v>5000</v>
      </c>
      <c r="G54" s="159"/>
      <c r="H54" s="157"/>
      <c r="I54" s="129">
        <f t="shared" si="6"/>
        <v>5000</v>
      </c>
      <c r="J54" s="125"/>
      <c r="K54" s="131">
        <v>5000</v>
      </c>
      <c r="L54" s="129">
        <f t="shared" si="7"/>
        <v>5000</v>
      </c>
      <c r="M54" s="125"/>
      <c r="N54" s="132">
        <v>5000</v>
      </c>
      <c r="O54" s="129">
        <f t="shared" si="8"/>
        <v>5000</v>
      </c>
      <c r="P54" s="125"/>
      <c r="Q54" s="171" t="s">
        <v>551</v>
      </c>
    </row>
    <row r="55" spans="1:17" outlineLevel="1" x14ac:dyDescent="0.3">
      <c r="A55" s="145"/>
      <c r="B55" s="170">
        <v>231</v>
      </c>
      <c r="C55" s="170">
        <v>3</v>
      </c>
      <c r="D55" s="181" t="s">
        <v>316</v>
      </c>
      <c r="E55" s="125"/>
      <c r="F55" s="126">
        <v>15000</v>
      </c>
      <c r="G55" s="159"/>
      <c r="H55" s="157"/>
      <c r="I55" s="129">
        <f t="shared" si="6"/>
        <v>15000</v>
      </c>
      <c r="J55" s="125"/>
      <c r="K55" s="131">
        <v>15000</v>
      </c>
      <c r="L55" s="129">
        <f t="shared" si="7"/>
        <v>15000</v>
      </c>
      <c r="M55" s="125"/>
      <c r="N55" s="132">
        <v>15000</v>
      </c>
      <c r="O55" s="129">
        <f t="shared" si="8"/>
        <v>15000</v>
      </c>
      <c r="P55" s="125"/>
      <c r="Q55" s="174" t="s">
        <v>554</v>
      </c>
    </row>
    <row r="56" spans="1:17" outlineLevel="1" x14ac:dyDescent="0.3">
      <c r="A56" s="145"/>
      <c r="B56" s="170">
        <v>231</v>
      </c>
      <c r="C56" s="170">
        <v>4</v>
      </c>
      <c r="D56" s="181" t="s">
        <v>317</v>
      </c>
      <c r="E56" s="125"/>
      <c r="F56" s="126">
        <v>15000</v>
      </c>
      <c r="G56" s="159"/>
      <c r="H56" s="157"/>
      <c r="I56" s="129">
        <f t="shared" si="6"/>
        <v>15000</v>
      </c>
      <c r="J56" s="125"/>
      <c r="K56" s="131">
        <v>15000</v>
      </c>
      <c r="L56" s="129">
        <f t="shared" si="7"/>
        <v>15000</v>
      </c>
      <c r="M56" s="125"/>
      <c r="N56" s="132">
        <v>15000</v>
      </c>
      <c r="O56" s="129">
        <f t="shared" si="8"/>
        <v>15000</v>
      </c>
      <c r="P56" s="125"/>
      <c r="Q56" s="174" t="s">
        <v>554</v>
      </c>
    </row>
    <row r="57" spans="1:17" outlineLevel="1" x14ac:dyDescent="0.3">
      <c r="A57" s="145"/>
      <c r="B57" s="170">
        <v>231</v>
      </c>
      <c r="C57" s="170">
        <v>5</v>
      </c>
      <c r="D57" s="181" t="s">
        <v>318</v>
      </c>
      <c r="E57" s="125"/>
      <c r="F57" s="126">
        <v>15000</v>
      </c>
      <c r="G57" s="159"/>
      <c r="H57" s="157"/>
      <c r="I57" s="129">
        <f t="shared" si="6"/>
        <v>15000</v>
      </c>
      <c r="J57" s="125"/>
      <c r="K57" s="131">
        <v>15000</v>
      </c>
      <c r="L57" s="129">
        <f t="shared" si="7"/>
        <v>15000</v>
      </c>
      <c r="M57" s="125"/>
      <c r="N57" s="132">
        <v>15000</v>
      </c>
      <c r="O57" s="129">
        <f t="shared" si="8"/>
        <v>15000</v>
      </c>
      <c r="P57" s="125"/>
      <c r="Q57" s="171" t="s">
        <v>551</v>
      </c>
    </row>
    <row r="58" spans="1:17" outlineLevel="1" x14ac:dyDescent="0.3">
      <c r="A58" s="145"/>
      <c r="B58" s="170">
        <v>231</v>
      </c>
      <c r="C58" s="170">
        <v>6</v>
      </c>
      <c r="D58" s="181" t="s">
        <v>319</v>
      </c>
      <c r="E58" s="125"/>
      <c r="F58" s="126">
        <v>5000</v>
      </c>
      <c r="G58" s="159"/>
      <c r="H58" s="157"/>
      <c r="I58" s="129">
        <f t="shared" ref="I58:I68" si="9">F58</f>
        <v>5000</v>
      </c>
      <c r="J58" s="125"/>
      <c r="K58" s="131">
        <v>5000</v>
      </c>
      <c r="L58" s="129">
        <f t="shared" ref="L58:L68" si="10">K58</f>
        <v>5000</v>
      </c>
      <c r="M58" s="125"/>
      <c r="N58" s="132">
        <v>5000</v>
      </c>
      <c r="O58" s="129">
        <f t="shared" ref="O58:O68" si="11">N58</f>
        <v>5000</v>
      </c>
      <c r="P58" s="125"/>
      <c r="Q58" s="171" t="s">
        <v>551</v>
      </c>
    </row>
    <row r="59" spans="1:17" outlineLevel="1" x14ac:dyDescent="0.3">
      <c r="A59" s="145"/>
      <c r="B59" s="170">
        <v>231</v>
      </c>
      <c r="C59" s="170">
        <v>7</v>
      </c>
      <c r="D59" s="181" t="s">
        <v>320</v>
      </c>
      <c r="E59" s="125"/>
      <c r="F59" s="126">
        <v>15000</v>
      </c>
      <c r="G59" s="159"/>
      <c r="H59" s="157"/>
      <c r="I59" s="129">
        <f t="shared" si="9"/>
        <v>15000</v>
      </c>
      <c r="J59" s="125"/>
      <c r="K59" s="131">
        <v>15000</v>
      </c>
      <c r="L59" s="129">
        <f t="shared" si="10"/>
        <v>15000</v>
      </c>
      <c r="M59" s="125"/>
      <c r="N59" s="132">
        <v>15000</v>
      </c>
      <c r="O59" s="129">
        <f t="shared" si="11"/>
        <v>15000</v>
      </c>
      <c r="P59" s="125"/>
      <c r="Q59" s="174" t="s">
        <v>554</v>
      </c>
    </row>
    <row r="60" spans="1:17" outlineLevel="1" x14ac:dyDescent="0.3">
      <c r="A60" s="145"/>
      <c r="B60" s="170">
        <v>231</v>
      </c>
      <c r="C60" s="170">
        <v>8</v>
      </c>
      <c r="D60" s="181" t="s">
        <v>321</v>
      </c>
      <c r="E60" s="125"/>
      <c r="F60" s="126">
        <v>15000</v>
      </c>
      <c r="G60" s="159"/>
      <c r="H60" s="157"/>
      <c r="I60" s="129">
        <f t="shared" si="9"/>
        <v>15000</v>
      </c>
      <c r="J60" s="125"/>
      <c r="K60" s="131">
        <v>15000</v>
      </c>
      <c r="L60" s="129">
        <f t="shared" si="10"/>
        <v>15000</v>
      </c>
      <c r="M60" s="125"/>
      <c r="N60" s="132">
        <v>15000</v>
      </c>
      <c r="O60" s="129">
        <f t="shared" si="11"/>
        <v>15000</v>
      </c>
      <c r="P60" s="125"/>
      <c r="Q60" s="174" t="s">
        <v>554</v>
      </c>
    </row>
    <row r="61" spans="1:17" outlineLevel="1" x14ac:dyDescent="0.3">
      <c r="A61" s="145"/>
      <c r="B61" s="170">
        <v>231</v>
      </c>
      <c r="C61" s="170">
        <v>9</v>
      </c>
      <c r="D61" s="181" t="s">
        <v>322</v>
      </c>
      <c r="E61" s="125"/>
      <c r="F61" s="126">
        <v>15000</v>
      </c>
      <c r="G61" s="159"/>
      <c r="H61" s="157"/>
      <c r="I61" s="129">
        <f t="shared" si="9"/>
        <v>15000</v>
      </c>
      <c r="J61" s="125"/>
      <c r="K61" s="131">
        <v>15000</v>
      </c>
      <c r="L61" s="129">
        <f t="shared" si="10"/>
        <v>15000</v>
      </c>
      <c r="M61" s="125"/>
      <c r="N61" s="132">
        <v>15000</v>
      </c>
      <c r="O61" s="129">
        <f t="shared" si="11"/>
        <v>15000</v>
      </c>
      <c r="P61" s="125"/>
      <c r="Q61" s="171" t="s">
        <v>551</v>
      </c>
    </row>
    <row r="62" spans="1:17" outlineLevel="1" x14ac:dyDescent="0.3">
      <c r="A62" s="145"/>
      <c r="B62" s="170">
        <v>231</v>
      </c>
      <c r="C62" s="170">
        <v>10</v>
      </c>
      <c r="D62" s="181" t="s">
        <v>323</v>
      </c>
      <c r="E62" s="125"/>
      <c r="F62" s="126">
        <v>5000</v>
      </c>
      <c r="G62" s="159"/>
      <c r="H62" s="157"/>
      <c r="I62" s="129">
        <f t="shared" si="9"/>
        <v>5000</v>
      </c>
      <c r="J62" s="125"/>
      <c r="K62" s="131">
        <v>5000</v>
      </c>
      <c r="L62" s="129">
        <f t="shared" si="10"/>
        <v>5000</v>
      </c>
      <c r="M62" s="125"/>
      <c r="N62" s="132">
        <v>5000</v>
      </c>
      <c r="O62" s="129">
        <f t="shared" si="11"/>
        <v>5000</v>
      </c>
      <c r="P62" s="125"/>
      <c r="Q62" s="171" t="s">
        <v>551</v>
      </c>
    </row>
    <row r="63" spans="1:17" outlineLevel="1" x14ac:dyDescent="0.3">
      <c r="A63" s="145"/>
      <c r="B63" s="170">
        <v>231</v>
      </c>
      <c r="C63" s="170">
        <v>11</v>
      </c>
      <c r="D63" s="181" t="s">
        <v>324</v>
      </c>
      <c r="E63" s="125"/>
      <c r="F63" s="126">
        <v>15000</v>
      </c>
      <c r="G63" s="159"/>
      <c r="H63" s="157"/>
      <c r="I63" s="129">
        <f t="shared" si="9"/>
        <v>15000</v>
      </c>
      <c r="J63" s="125"/>
      <c r="K63" s="131">
        <v>15000</v>
      </c>
      <c r="L63" s="129">
        <f t="shared" si="10"/>
        <v>15000</v>
      </c>
      <c r="M63" s="125"/>
      <c r="N63" s="132">
        <v>15000</v>
      </c>
      <c r="O63" s="129">
        <f t="shared" si="11"/>
        <v>15000</v>
      </c>
      <c r="P63" s="125"/>
      <c r="Q63" s="174" t="s">
        <v>554</v>
      </c>
    </row>
    <row r="64" spans="1:17" outlineLevel="1" x14ac:dyDescent="0.3">
      <c r="A64" s="145"/>
      <c r="B64" s="170">
        <v>231</v>
      </c>
      <c r="C64" s="170">
        <v>12</v>
      </c>
      <c r="D64" s="181" t="s">
        <v>325</v>
      </c>
      <c r="E64" s="125"/>
      <c r="F64" s="126">
        <v>15000</v>
      </c>
      <c r="G64" s="159"/>
      <c r="H64" s="157"/>
      <c r="I64" s="129">
        <f t="shared" si="9"/>
        <v>15000</v>
      </c>
      <c r="J64" s="125"/>
      <c r="K64" s="131">
        <v>15000</v>
      </c>
      <c r="L64" s="129">
        <f t="shared" si="10"/>
        <v>15000</v>
      </c>
      <c r="M64" s="125"/>
      <c r="N64" s="132">
        <v>15000</v>
      </c>
      <c r="O64" s="129">
        <f t="shared" si="11"/>
        <v>15000</v>
      </c>
      <c r="P64" s="125"/>
      <c r="Q64" s="174" t="s">
        <v>554</v>
      </c>
    </row>
    <row r="65" spans="1:17" outlineLevel="1" x14ac:dyDescent="0.3">
      <c r="A65" s="145"/>
      <c r="B65" s="170">
        <v>231</v>
      </c>
      <c r="C65" s="170">
        <v>13</v>
      </c>
      <c r="D65" s="181" t="s">
        <v>326</v>
      </c>
      <c r="E65" s="125"/>
      <c r="F65" s="126">
        <v>15000</v>
      </c>
      <c r="G65" s="159"/>
      <c r="H65" s="157"/>
      <c r="I65" s="129">
        <f t="shared" si="9"/>
        <v>15000</v>
      </c>
      <c r="J65" s="125"/>
      <c r="K65" s="131">
        <v>15000</v>
      </c>
      <c r="L65" s="129">
        <f t="shared" si="10"/>
        <v>15000</v>
      </c>
      <c r="M65" s="125"/>
      <c r="N65" s="132">
        <v>15000</v>
      </c>
      <c r="O65" s="129">
        <f t="shared" si="11"/>
        <v>15000</v>
      </c>
      <c r="P65" s="125"/>
      <c r="Q65" s="171" t="s">
        <v>551</v>
      </c>
    </row>
    <row r="66" spans="1:17" outlineLevel="1" x14ac:dyDescent="0.3">
      <c r="A66" s="145"/>
      <c r="B66" s="170">
        <v>231</v>
      </c>
      <c r="C66" s="170">
        <v>14</v>
      </c>
      <c r="D66" s="181" t="s">
        <v>327</v>
      </c>
      <c r="E66" s="125"/>
      <c r="F66" s="126">
        <v>5000</v>
      </c>
      <c r="G66" s="159"/>
      <c r="H66" s="157"/>
      <c r="I66" s="129">
        <f t="shared" si="9"/>
        <v>5000</v>
      </c>
      <c r="J66" s="125"/>
      <c r="K66" s="131">
        <v>5000</v>
      </c>
      <c r="L66" s="129">
        <f t="shared" si="10"/>
        <v>5000</v>
      </c>
      <c r="M66" s="125"/>
      <c r="N66" s="132">
        <v>5000</v>
      </c>
      <c r="O66" s="129">
        <f t="shared" si="11"/>
        <v>5000</v>
      </c>
      <c r="P66" s="125"/>
      <c r="Q66" s="171" t="s">
        <v>551</v>
      </c>
    </row>
    <row r="67" spans="1:17" outlineLevel="1" x14ac:dyDescent="0.3">
      <c r="A67" s="145"/>
      <c r="B67" s="170">
        <v>231</v>
      </c>
      <c r="C67" s="170">
        <v>15</v>
      </c>
      <c r="D67" s="181" t="s">
        <v>328</v>
      </c>
      <c r="E67" s="125"/>
      <c r="F67" s="126">
        <v>15000</v>
      </c>
      <c r="G67" s="159"/>
      <c r="H67" s="157"/>
      <c r="I67" s="129">
        <f t="shared" si="9"/>
        <v>15000</v>
      </c>
      <c r="J67" s="125"/>
      <c r="K67" s="131">
        <v>15000</v>
      </c>
      <c r="L67" s="129">
        <f t="shared" si="10"/>
        <v>15000</v>
      </c>
      <c r="M67" s="125"/>
      <c r="N67" s="132">
        <v>15000</v>
      </c>
      <c r="O67" s="129">
        <f t="shared" si="11"/>
        <v>15000</v>
      </c>
      <c r="P67" s="125"/>
      <c r="Q67" s="174" t="s">
        <v>554</v>
      </c>
    </row>
    <row r="68" spans="1:17" outlineLevel="1" x14ac:dyDescent="0.3">
      <c r="A68" s="145"/>
      <c r="B68" s="170">
        <v>231</v>
      </c>
      <c r="C68" s="170">
        <v>16</v>
      </c>
      <c r="D68" s="181" t="s">
        <v>329</v>
      </c>
      <c r="E68" s="125"/>
      <c r="F68" s="126">
        <v>15000</v>
      </c>
      <c r="G68" s="159"/>
      <c r="H68" s="157"/>
      <c r="I68" s="129">
        <f t="shared" si="9"/>
        <v>15000</v>
      </c>
      <c r="J68" s="125"/>
      <c r="K68" s="131">
        <v>15000</v>
      </c>
      <c r="L68" s="129">
        <f t="shared" si="10"/>
        <v>15000</v>
      </c>
      <c r="M68" s="125"/>
      <c r="N68" s="132">
        <v>15000</v>
      </c>
      <c r="O68" s="129">
        <f t="shared" si="11"/>
        <v>15000</v>
      </c>
      <c r="P68" s="125"/>
      <c r="Q68" s="174" t="s">
        <v>554</v>
      </c>
    </row>
    <row r="69" spans="1:17" x14ac:dyDescent="0.3">
      <c r="A69" s="145"/>
      <c r="B69" s="149"/>
      <c r="C69" s="149"/>
      <c r="D69" s="182" t="s">
        <v>438</v>
      </c>
      <c r="E69" s="125"/>
      <c r="F69" s="146">
        <f>SUM(F23:F68)</f>
        <v>4217730</v>
      </c>
      <c r="G69" s="159"/>
      <c r="H69" s="157"/>
      <c r="I69" s="146">
        <f>SUM(I23:I68)</f>
        <v>4217730</v>
      </c>
      <c r="J69" s="125"/>
      <c r="K69" s="146">
        <f>SUM(K23:K68)</f>
        <v>3983740</v>
      </c>
      <c r="L69" s="146">
        <f>SUM(L23:L68)</f>
        <v>3983740</v>
      </c>
      <c r="M69" s="125"/>
      <c r="N69" s="146">
        <f>SUM(N23:N68)</f>
        <v>3983740</v>
      </c>
      <c r="O69" s="146">
        <f>SUM(O23:O68)</f>
        <v>3983740</v>
      </c>
      <c r="P69" s="125"/>
    </row>
    <row r="70" spans="1:17" x14ac:dyDescent="0.3">
      <c r="A70" s="145"/>
      <c r="B70" s="149"/>
      <c r="C70" s="149"/>
      <c r="D70" s="189"/>
      <c r="E70" s="125"/>
      <c r="F70" s="125"/>
      <c r="G70" s="150"/>
      <c r="H70" s="151"/>
      <c r="I70" s="123"/>
      <c r="J70" s="125"/>
      <c r="K70" s="125"/>
      <c r="L70" s="123"/>
      <c r="M70" s="125"/>
      <c r="N70" s="125"/>
      <c r="O70" s="123"/>
      <c r="P70" s="125"/>
    </row>
    <row r="71" spans="1:17" x14ac:dyDescent="0.3">
      <c r="A71" s="145"/>
      <c r="B71" s="149"/>
      <c r="C71" s="149"/>
      <c r="D71" s="189"/>
      <c r="E71" s="125"/>
      <c r="F71" s="125"/>
      <c r="G71" s="150"/>
      <c r="H71" s="151"/>
      <c r="I71" s="123"/>
      <c r="J71" s="125"/>
      <c r="K71" s="125"/>
      <c r="L71" s="123"/>
      <c r="M71" s="125"/>
      <c r="N71" s="125"/>
      <c r="O71" s="123"/>
      <c r="P71" s="125"/>
    </row>
    <row r="72" spans="1:17" outlineLevel="1" x14ac:dyDescent="0.3">
      <c r="A72" s="145"/>
      <c r="B72" s="124">
        <v>252</v>
      </c>
      <c r="C72" s="124">
        <v>0</v>
      </c>
      <c r="D72" s="183" t="s">
        <v>330</v>
      </c>
      <c r="E72" s="125"/>
      <c r="F72" s="126">
        <v>6000</v>
      </c>
      <c r="G72" s="159"/>
      <c r="H72" s="157"/>
      <c r="I72" s="129">
        <f t="shared" ref="I72:I110" si="12">F72</f>
        <v>6000</v>
      </c>
      <c r="J72" s="125"/>
      <c r="K72" s="131">
        <v>6000</v>
      </c>
      <c r="L72" s="129">
        <f t="shared" ref="L72:L110" si="13">K72</f>
        <v>6000</v>
      </c>
      <c r="M72" s="125"/>
      <c r="N72" s="132">
        <v>6000</v>
      </c>
      <c r="O72" s="129">
        <f t="shared" ref="O72:O110" si="14">N72</f>
        <v>6000</v>
      </c>
      <c r="P72" s="125"/>
      <c r="Q72" s="173" t="s">
        <v>553</v>
      </c>
    </row>
    <row r="73" spans="1:17" outlineLevel="1" x14ac:dyDescent="0.3">
      <c r="A73" s="145"/>
      <c r="B73" s="124">
        <v>260</v>
      </c>
      <c r="C73" s="124">
        <v>1</v>
      </c>
      <c r="D73" s="183" t="s">
        <v>331</v>
      </c>
      <c r="E73" s="125"/>
      <c r="F73" s="126">
        <v>9000</v>
      </c>
      <c r="G73" s="159"/>
      <c r="H73" s="157"/>
      <c r="I73" s="129">
        <f t="shared" si="12"/>
        <v>9000</v>
      </c>
      <c r="J73" s="125"/>
      <c r="K73" s="131">
        <v>9000</v>
      </c>
      <c r="L73" s="129">
        <f t="shared" si="13"/>
        <v>9000</v>
      </c>
      <c r="M73" s="125"/>
      <c r="N73" s="132">
        <v>9000</v>
      </c>
      <c r="O73" s="129">
        <f t="shared" si="14"/>
        <v>9000</v>
      </c>
      <c r="P73" s="125"/>
      <c r="Q73" s="133" t="s">
        <v>550</v>
      </c>
    </row>
    <row r="74" spans="1:17" outlineLevel="1" x14ac:dyDescent="0.3">
      <c r="A74" s="145"/>
      <c r="B74" s="124">
        <v>260</v>
      </c>
      <c r="C74" s="124">
        <v>2</v>
      </c>
      <c r="D74" s="183" t="s">
        <v>332</v>
      </c>
      <c r="E74" s="125"/>
      <c r="F74" s="126">
        <v>3500</v>
      </c>
      <c r="G74" s="159"/>
      <c r="H74" s="157"/>
      <c r="I74" s="129">
        <f t="shared" si="12"/>
        <v>3500</v>
      </c>
      <c r="J74" s="125"/>
      <c r="K74" s="131">
        <v>3500</v>
      </c>
      <c r="L74" s="129">
        <f t="shared" si="13"/>
        <v>3500</v>
      </c>
      <c r="M74" s="125"/>
      <c r="N74" s="132">
        <v>3500</v>
      </c>
      <c r="O74" s="129">
        <f t="shared" si="14"/>
        <v>3500</v>
      </c>
      <c r="P74" s="125"/>
      <c r="Q74" s="133" t="s">
        <v>550</v>
      </c>
    </row>
    <row r="75" spans="1:17" outlineLevel="1" x14ac:dyDescent="0.3">
      <c r="A75" s="145"/>
      <c r="B75" s="124">
        <v>260</v>
      </c>
      <c r="C75" s="124">
        <v>3</v>
      </c>
      <c r="D75" s="183" t="s">
        <v>333</v>
      </c>
      <c r="E75" s="125"/>
      <c r="F75" s="126">
        <v>12000</v>
      </c>
      <c r="G75" s="159"/>
      <c r="H75" s="157"/>
      <c r="I75" s="129">
        <f t="shared" si="12"/>
        <v>12000</v>
      </c>
      <c r="J75" s="125"/>
      <c r="K75" s="131">
        <v>12000</v>
      </c>
      <c r="L75" s="129">
        <f t="shared" si="13"/>
        <v>12000</v>
      </c>
      <c r="M75" s="125"/>
      <c r="N75" s="132">
        <v>12000</v>
      </c>
      <c r="O75" s="129">
        <f t="shared" si="14"/>
        <v>12000</v>
      </c>
      <c r="P75" s="125"/>
      <c r="Q75" s="133" t="s">
        <v>550</v>
      </c>
    </row>
    <row r="76" spans="1:17" outlineLevel="1" x14ac:dyDescent="0.3">
      <c r="A76" s="145"/>
      <c r="B76" s="124">
        <v>268</v>
      </c>
      <c r="C76" s="124">
        <v>0</v>
      </c>
      <c r="D76" s="183" t="s">
        <v>334</v>
      </c>
      <c r="E76" s="125"/>
      <c r="F76" s="126">
        <v>4000</v>
      </c>
      <c r="G76" s="159"/>
      <c r="H76" s="157"/>
      <c r="I76" s="129">
        <f t="shared" si="12"/>
        <v>4000</v>
      </c>
      <c r="J76" s="125"/>
      <c r="K76" s="131">
        <v>4000</v>
      </c>
      <c r="L76" s="129">
        <f t="shared" si="13"/>
        <v>4000</v>
      </c>
      <c r="M76" s="125"/>
      <c r="N76" s="132">
        <v>4000</v>
      </c>
      <c r="O76" s="129">
        <f t="shared" si="14"/>
        <v>4000</v>
      </c>
      <c r="P76" s="125"/>
      <c r="Q76" s="174" t="s">
        <v>554</v>
      </c>
    </row>
    <row r="77" spans="1:17" outlineLevel="1" x14ac:dyDescent="0.3">
      <c r="A77" s="145"/>
      <c r="B77" s="124">
        <v>269</v>
      </c>
      <c r="C77" s="124">
        <v>0</v>
      </c>
      <c r="D77" s="183" t="s">
        <v>465</v>
      </c>
      <c r="E77" s="125"/>
      <c r="F77" s="126">
        <v>10000</v>
      </c>
      <c r="G77" s="159"/>
      <c r="H77" s="157"/>
      <c r="I77" s="129">
        <f t="shared" si="12"/>
        <v>10000</v>
      </c>
      <c r="J77" s="125"/>
      <c r="K77" s="131">
        <v>10000</v>
      </c>
      <c r="L77" s="129">
        <f t="shared" si="13"/>
        <v>10000</v>
      </c>
      <c r="M77" s="125"/>
      <c r="N77" s="132">
        <v>10000</v>
      </c>
      <c r="O77" s="129">
        <f t="shared" si="14"/>
        <v>10000</v>
      </c>
      <c r="P77" s="125"/>
      <c r="Q77" s="174" t="s">
        <v>554</v>
      </c>
    </row>
    <row r="78" spans="1:17" outlineLevel="1" x14ac:dyDescent="0.3">
      <c r="A78" s="145"/>
      <c r="B78" s="124">
        <v>284</v>
      </c>
      <c r="C78" s="124">
        <v>0</v>
      </c>
      <c r="D78" s="183" t="s">
        <v>335</v>
      </c>
      <c r="E78" s="125"/>
      <c r="F78" s="126">
        <v>6000</v>
      </c>
      <c r="G78" s="159"/>
      <c r="H78" s="157"/>
      <c r="I78" s="129">
        <f t="shared" si="12"/>
        <v>6000</v>
      </c>
      <c r="J78" s="125"/>
      <c r="K78" s="131">
        <v>6000</v>
      </c>
      <c r="L78" s="129">
        <f t="shared" si="13"/>
        <v>6000</v>
      </c>
      <c r="M78" s="125"/>
      <c r="N78" s="132">
        <v>6000</v>
      </c>
      <c r="O78" s="129">
        <f t="shared" si="14"/>
        <v>6000</v>
      </c>
      <c r="P78" s="125"/>
      <c r="Q78" s="133" t="s">
        <v>550</v>
      </c>
    </row>
    <row r="79" spans="1:17" outlineLevel="1" x14ac:dyDescent="0.3">
      <c r="A79" s="145"/>
      <c r="B79" s="124">
        <v>286</v>
      </c>
      <c r="C79" s="124">
        <v>0</v>
      </c>
      <c r="D79" s="183" t="s">
        <v>336</v>
      </c>
      <c r="E79" s="125"/>
      <c r="F79" s="126">
        <v>30000</v>
      </c>
      <c r="G79" s="159"/>
      <c r="H79" s="157"/>
      <c r="I79" s="129">
        <f t="shared" si="12"/>
        <v>30000</v>
      </c>
      <c r="J79" s="125"/>
      <c r="K79" s="131">
        <v>30000</v>
      </c>
      <c r="L79" s="129">
        <f t="shared" si="13"/>
        <v>30000</v>
      </c>
      <c r="M79" s="125"/>
      <c r="N79" s="132">
        <v>30000</v>
      </c>
      <c r="O79" s="129">
        <f t="shared" si="14"/>
        <v>30000</v>
      </c>
      <c r="P79" s="125"/>
      <c r="Q79" s="133" t="s">
        <v>550</v>
      </c>
    </row>
    <row r="80" spans="1:17" outlineLevel="1" x14ac:dyDescent="0.3">
      <c r="A80" s="145"/>
      <c r="B80" s="124">
        <v>287</v>
      </c>
      <c r="C80" s="124">
        <v>0</v>
      </c>
      <c r="D80" s="183" t="s">
        <v>337</v>
      </c>
      <c r="E80" s="125"/>
      <c r="F80" s="126">
        <v>15000</v>
      </c>
      <c r="G80" s="159"/>
      <c r="H80" s="157"/>
      <c r="I80" s="129">
        <f t="shared" si="12"/>
        <v>15000</v>
      </c>
      <c r="J80" s="125"/>
      <c r="K80" s="131">
        <v>15000</v>
      </c>
      <c r="L80" s="129">
        <f t="shared" si="13"/>
        <v>15000</v>
      </c>
      <c r="M80" s="125"/>
      <c r="N80" s="132">
        <v>15000</v>
      </c>
      <c r="O80" s="129">
        <f t="shared" si="14"/>
        <v>15000</v>
      </c>
      <c r="P80" s="125"/>
      <c r="Q80" s="133" t="s">
        <v>550</v>
      </c>
    </row>
    <row r="81" spans="1:17" outlineLevel="1" x14ac:dyDescent="0.3">
      <c r="A81" s="145"/>
      <c r="B81" s="124">
        <v>288</v>
      </c>
      <c r="C81" s="124">
        <v>0</v>
      </c>
      <c r="D81" s="183" t="s">
        <v>338</v>
      </c>
      <c r="E81" s="125"/>
      <c r="F81" s="126">
        <v>6000</v>
      </c>
      <c r="G81" s="159"/>
      <c r="H81" s="157"/>
      <c r="I81" s="129">
        <f t="shared" si="12"/>
        <v>6000</v>
      </c>
      <c r="J81" s="125"/>
      <c r="K81" s="131">
        <v>6000</v>
      </c>
      <c r="L81" s="129">
        <f t="shared" si="13"/>
        <v>6000</v>
      </c>
      <c r="M81" s="125"/>
      <c r="N81" s="132">
        <v>6000</v>
      </c>
      <c r="O81" s="129">
        <f t="shared" si="14"/>
        <v>6000</v>
      </c>
      <c r="P81" s="125"/>
      <c r="Q81" s="133" t="s">
        <v>550</v>
      </c>
    </row>
    <row r="82" spans="1:17" outlineLevel="1" x14ac:dyDescent="0.3">
      <c r="A82" s="145"/>
      <c r="B82" s="124">
        <v>308</v>
      </c>
      <c r="C82" s="124">
        <v>0</v>
      </c>
      <c r="D82" s="183" t="s">
        <v>339</v>
      </c>
      <c r="E82" s="125"/>
      <c r="F82" s="126">
        <v>60000</v>
      </c>
      <c r="G82" s="159"/>
      <c r="H82" s="157"/>
      <c r="I82" s="129">
        <f t="shared" si="12"/>
        <v>60000</v>
      </c>
      <c r="J82" s="125"/>
      <c r="K82" s="131">
        <v>60000</v>
      </c>
      <c r="L82" s="129">
        <f t="shared" si="13"/>
        <v>60000</v>
      </c>
      <c r="M82" s="125"/>
      <c r="N82" s="132">
        <v>60000</v>
      </c>
      <c r="O82" s="129">
        <f t="shared" si="14"/>
        <v>60000</v>
      </c>
      <c r="P82" s="125"/>
      <c r="Q82" s="133" t="s">
        <v>550</v>
      </c>
    </row>
    <row r="83" spans="1:17" outlineLevel="1" x14ac:dyDescent="0.3">
      <c r="A83" s="145"/>
      <c r="B83" s="124">
        <v>310</v>
      </c>
      <c r="C83" s="124">
        <v>0</v>
      </c>
      <c r="D83" s="183" t="s">
        <v>340</v>
      </c>
      <c r="E83" s="125"/>
      <c r="F83" s="126">
        <v>450</v>
      </c>
      <c r="G83" s="159"/>
      <c r="H83" s="157"/>
      <c r="I83" s="129">
        <f t="shared" si="12"/>
        <v>450</v>
      </c>
      <c r="J83" s="125"/>
      <c r="K83" s="131">
        <v>450</v>
      </c>
      <c r="L83" s="129">
        <f t="shared" si="13"/>
        <v>450</v>
      </c>
      <c r="M83" s="125"/>
      <c r="N83" s="132">
        <v>450</v>
      </c>
      <c r="O83" s="129">
        <f t="shared" si="14"/>
        <v>450</v>
      </c>
      <c r="P83" s="125"/>
      <c r="Q83" s="133" t="s">
        <v>550</v>
      </c>
    </row>
    <row r="84" spans="1:17" outlineLevel="1" x14ac:dyDescent="0.3">
      <c r="A84" s="145"/>
      <c r="B84" s="124">
        <v>311</v>
      </c>
      <c r="C84" s="124">
        <v>0</v>
      </c>
      <c r="D84" s="183" t="s">
        <v>341</v>
      </c>
      <c r="E84" s="125"/>
      <c r="F84" s="126">
        <v>2000</v>
      </c>
      <c r="G84" s="159"/>
      <c r="H84" s="157"/>
      <c r="I84" s="129">
        <f t="shared" si="12"/>
        <v>2000</v>
      </c>
      <c r="J84" s="125"/>
      <c r="K84" s="131">
        <v>2000</v>
      </c>
      <c r="L84" s="129">
        <f t="shared" si="13"/>
        <v>2000</v>
      </c>
      <c r="M84" s="125"/>
      <c r="N84" s="132">
        <v>2000</v>
      </c>
      <c r="O84" s="129">
        <f t="shared" si="14"/>
        <v>2000</v>
      </c>
      <c r="P84" s="125"/>
      <c r="Q84" s="174" t="s">
        <v>554</v>
      </c>
    </row>
    <row r="85" spans="1:17" outlineLevel="1" x14ac:dyDescent="0.3">
      <c r="A85" s="145"/>
      <c r="B85" s="124">
        <v>312</v>
      </c>
      <c r="C85" s="124">
        <v>0</v>
      </c>
      <c r="D85" s="183" t="s">
        <v>342</v>
      </c>
      <c r="E85" s="125"/>
      <c r="F85" s="126">
        <v>1200</v>
      </c>
      <c r="G85" s="159"/>
      <c r="H85" s="157"/>
      <c r="I85" s="129">
        <f t="shared" si="12"/>
        <v>1200</v>
      </c>
      <c r="J85" s="125"/>
      <c r="K85" s="131">
        <v>1200</v>
      </c>
      <c r="L85" s="129">
        <f t="shared" si="13"/>
        <v>1200</v>
      </c>
      <c r="M85" s="125"/>
      <c r="N85" s="132">
        <v>1200</v>
      </c>
      <c r="O85" s="129">
        <f t="shared" si="14"/>
        <v>1200</v>
      </c>
      <c r="P85" s="125"/>
      <c r="Q85" s="171" t="s">
        <v>551</v>
      </c>
    </row>
    <row r="86" spans="1:17" outlineLevel="1" x14ac:dyDescent="0.3">
      <c r="A86" s="145"/>
      <c r="B86" s="124">
        <v>337</v>
      </c>
      <c r="C86" s="124">
        <v>0</v>
      </c>
      <c r="D86" s="183" t="s">
        <v>343</v>
      </c>
      <c r="E86" s="125"/>
      <c r="F86" s="126">
        <v>1500</v>
      </c>
      <c r="G86" s="159"/>
      <c r="H86" s="157"/>
      <c r="I86" s="129">
        <f t="shared" si="12"/>
        <v>1500</v>
      </c>
      <c r="J86" s="125"/>
      <c r="K86" s="131">
        <v>1500</v>
      </c>
      <c r="L86" s="129">
        <f t="shared" si="13"/>
        <v>1500</v>
      </c>
      <c r="M86" s="125"/>
      <c r="N86" s="132">
        <v>1500</v>
      </c>
      <c r="O86" s="129">
        <f t="shared" si="14"/>
        <v>1500</v>
      </c>
      <c r="P86" s="125"/>
      <c r="Q86" s="133" t="s">
        <v>550</v>
      </c>
    </row>
    <row r="87" spans="1:17" outlineLevel="1" x14ac:dyDescent="0.3">
      <c r="A87" s="145"/>
      <c r="B87" s="124">
        <v>344</v>
      </c>
      <c r="C87" s="124">
        <v>0</v>
      </c>
      <c r="D87" s="183" t="s">
        <v>344</v>
      </c>
      <c r="E87" s="125"/>
      <c r="F87" s="126">
        <v>4000</v>
      </c>
      <c r="G87" s="159"/>
      <c r="H87" s="157"/>
      <c r="I87" s="129">
        <f t="shared" si="12"/>
        <v>4000</v>
      </c>
      <c r="J87" s="125"/>
      <c r="K87" s="131">
        <v>4000</v>
      </c>
      <c r="L87" s="129">
        <f t="shared" si="13"/>
        <v>4000</v>
      </c>
      <c r="M87" s="125"/>
      <c r="N87" s="132">
        <v>4000</v>
      </c>
      <c r="O87" s="129">
        <f t="shared" si="14"/>
        <v>4000</v>
      </c>
      <c r="P87" s="125"/>
      <c r="Q87" s="173" t="s">
        <v>553</v>
      </c>
    </row>
    <row r="88" spans="1:17" outlineLevel="1" x14ac:dyDescent="0.3">
      <c r="A88" s="145"/>
      <c r="B88" s="124">
        <v>345</v>
      </c>
      <c r="C88" s="124">
        <v>1</v>
      </c>
      <c r="D88" s="183" t="s">
        <v>345</v>
      </c>
      <c r="E88" s="125"/>
      <c r="F88" s="126">
        <v>100</v>
      </c>
      <c r="G88" s="159"/>
      <c r="H88" s="157"/>
      <c r="I88" s="129">
        <f t="shared" si="12"/>
        <v>100</v>
      </c>
      <c r="J88" s="125"/>
      <c r="K88" s="131">
        <v>0</v>
      </c>
      <c r="L88" s="129">
        <f t="shared" si="13"/>
        <v>0</v>
      </c>
      <c r="M88" s="125"/>
      <c r="N88" s="132">
        <v>0</v>
      </c>
      <c r="O88" s="129">
        <f t="shared" si="14"/>
        <v>0</v>
      </c>
      <c r="P88" s="125"/>
      <c r="Q88" s="171" t="s">
        <v>551</v>
      </c>
    </row>
    <row r="89" spans="1:17" outlineLevel="1" x14ac:dyDescent="0.3">
      <c r="A89" s="145"/>
      <c r="B89" s="124">
        <v>347</v>
      </c>
      <c r="C89" s="124">
        <v>0</v>
      </c>
      <c r="D89" s="183" t="s">
        <v>536</v>
      </c>
      <c r="E89" s="125"/>
      <c r="F89" s="126">
        <v>30000</v>
      </c>
      <c r="G89" s="159"/>
      <c r="H89" s="157"/>
      <c r="I89" s="129">
        <f t="shared" si="12"/>
        <v>30000</v>
      </c>
      <c r="J89" s="125"/>
      <c r="K89" s="131">
        <v>30000</v>
      </c>
      <c r="L89" s="129">
        <f t="shared" si="13"/>
        <v>30000</v>
      </c>
      <c r="M89" s="125"/>
      <c r="N89" s="132">
        <v>30000</v>
      </c>
      <c r="O89" s="129">
        <f t="shared" si="14"/>
        <v>30000</v>
      </c>
      <c r="P89" s="125"/>
      <c r="Q89" s="171" t="s">
        <v>551</v>
      </c>
    </row>
    <row r="90" spans="1:17" outlineLevel="1" x14ac:dyDescent="0.3">
      <c r="A90" s="145"/>
      <c r="B90" s="124">
        <v>348</v>
      </c>
      <c r="C90" s="124">
        <v>0</v>
      </c>
      <c r="D90" s="183" t="s">
        <v>346</v>
      </c>
      <c r="E90" s="125"/>
      <c r="F90" s="126">
        <v>50000</v>
      </c>
      <c r="G90" s="159"/>
      <c r="H90" s="157"/>
      <c r="I90" s="129">
        <f t="shared" si="12"/>
        <v>50000</v>
      </c>
      <c r="J90" s="125"/>
      <c r="K90" s="131">
        <v>50000</v>
      </c>
      <c r="L90" s="129">
        <f t="shared" si="13"/>
        <v>50000</v>
      </c>
      <c r="M90" s="125"/>
      <c r="N90" s="132">
        <v>50000</v>
      </c>
      <c r="O90" s="129">
        <f t="shared" si="14"/>
        <v>50000</v>
      </c>
      <c r="P90" s="125"/>
      <c r="Q90" s="133" t="s">
        <v>550</v>
      </c>
    </row>
    <row r="91" spans="1:17" outlineLevel="1" x14ac:dyDescent="0.3">
      <c r="A91" s="145"/>
      <c r="B91" s="124">
        <v>350</v>
      </c>
      <c r="C91" s="124">
        <v>0</v>
      </c>
      <c r="D91" s="183" t="s">
        <v>473</v>
      </c>
      <c r="E91" s="125"/>
      <c r="F91" s="126">
        <v>200000</v>
      </c>
      <c r="G91" s="159"/>
      <c r="H91" s="157"/>
      <c r="I91" s="129">
        <f t="shared" si="12"/>
        <v>200000</v>
      </c>
      <c r="J91" s="125"/>
      <c r="K91" s="131">
        <v>200000</v>
      </c>
      <c r="L91" s="129">
        <f t="shared" si="13"/>
        <v>200000</v>
      </c>
      <c r="M91" s="125"/>
      <c r="N91" s="132">
        <v>200000</v>
      </c>
      <c r="O91" s="129">
        <f t="shared" si="14"/>
        <v>200000</v>
      </c>
      <c r="P91" s="125"/>
      <c r="Q91" s="173" t="s">
        <v>553</v>
      </c>
    </row>
    <row r="92" spans="1:17" outlineLevel="1" x14ac:dyDescent="0.3">
      <c r="A92" s="145"/>
      <c r="B92" s="124">
        <v>368</v>
      </c>
      <c r="C92" s="124">
        <v>0</v>
      </c>
      <c r="D92" s="183" t="s">
        <v>347</v>
      </c>
      <c r="E92" s="125"/>
      <c r="F92" s="126">
        <v>260</v>
      </c>
      <c r="G92" s="159"/>
      <c r="H92" s="157"/>
      <c r="I92" s="129">
        <f t="shared" si="12"/>
        <v>260</v>
      </c>
      <c r="J92" s="125"/>
      <c r="K92" s="131">
        <v>260</v>
      </c>
      <c r="L92" s="129">
        <f t="shared" si="13"/>
        <v>260</v>
      </c>
      <c r="M92" s="125"/>
      <c r="N92" s="132">
        <v>260</v>
      </c>
      <c r="O92" s="129">
        <f t="shared" si="14"/>
        <v>260</v>
      </c>
      <c r="P92" s="125"/>
      <c r="Q92" s="133" t="s">
        <v>550</v>
      </c>
    </row>
    <row r="93" spans="1:17" outlineLevel="1" x14ac:dyDescent="0.3">
      <c r="A93" s="145"/>
      <c r="B93" s="124">
        <v>380</v>
      </c>
      <c r="C93" s="124">
        <v>0</v>
      </c>
      <c r="D93" s="183" t="s">
        <v>348</v>
      </c>
      <c r="E93" s="125"/>
      <c r="F93" s="126">
        <v>5000</v>
      </c>
      <c r="G93" s="159"/>
      <c r="H93" s="157"/>
      <c r="I93" s="129">
        <f t="shared" si="12"/>
        <v>5000</v>
      </c>
      <c r="J93" s="125"/>
      <c r="K93" s="131">
        <v>5000</v>
      </c>
      <c r="L93" s="129">
        <f t="shared" si="13"/>
        <v>5000</v>
      </c>
      <c r="M93" s="125"/>
      <c r="N93" s="132">
        <v>5000</v>
      </c>
      <c r="O93" s="129">
        <f t="shared" si="14"/>
        <v>5000</v>
      </c>
      <c r="P93" s="125"/>
      <c r="Q93" s="133" t="s">
        <v>550</v>
      </c>
    </row>
    <row r="94" spans="1:17" outlineLevel="1" x14ac:dyDescent="0.3">
      <c r="A94" s="145"/>
      <c r="B94" s="124">
        <v>382</v>
      </c>
      <c r="C94" s="124">
        <v>1</v>
      </c>
      <c r="D94" s="183" t="s">
        <v>349</v>
      </c>
      <c r="E94" s="125"/>
      <c r="F94" s="126">
        <v>25000</v>
      </c>
      <c r="G94" s="159"/>
      <c r="H94" s="157"/>
      <c r="I94" s="129">
        <f t="shared" si="12"/>
        <v>25000</v>
      </c>
      <c r="J94" s="125"/>
      <c r="K94" s="131">
        <v>25000</v>
      </c>
      <c r="L94" s="129">
        <f t="shared" si="13"/>
        <v>25000</v>
      </c>
      <c r="M94" s="125"/>
      <c r="N94" s="132">
        <v>25000</v>
      </c>
      <c r="O94" s="129">
        <f t="shared" si="14"/>
        <v>25000</v>
      </c>
      <c r="P94" s="125"/>
      <c r="Q94" s="133" t="s">
        <v>550</v>
      </c>
    </row>
    <row r="95" spans="1:17" outlineLevel="1" x14ac:dyDescent="0.3">
      <c r="A95" s="145"/>
      <c r="B95" s="124">
        <v>384</v>
      </c>
      <c r="C95" s="124">
        <v>0</v>
      </c>
      <c r="D95" s="183" t="s">
        <v>350</v>
      </c>
      <c r="E95" s="125"/>
      <c r="F95" s="126">
        <v>30000</v>
      </c>
      <c r="G95" s="159"/>
      <c r="H95" s="157"/>
      <c r="I95" s="129">
        <f t="shared" si="12"/>
        <v>30000</v>
      </c>
      <c r="J95" s="125"/>
      <c r="K95" s="131">
        <v>30000</v>
      </c>
      <c r="L95" s="129">
        <f t="shared" si="13"/>
        <v>30000</v>
      </c>
      <c r="M95" s="125"/>
      <c r="N95" s="132">
        <v>30000</v>
      </c>
      <c r="O95" s="129">
        <f t="shared" si="14"/>
        <v>30000</v>
      </c>
      <c r="P95" s="125"/>
      <c r="Q95" s="171" t="s">
        <v>551</v>
      </c>
    </row>
    <row r="96" spans="1:17" outlineLevel="1" x14ac:dyDescent="0.3">
      <c r="A96" s="145"/>
      <c r="B96" s="124">
        <v>385</v>
      </c>
      <c r="C96" s="124">
        <v>0</v>
      </c>
      <c r="D96" s="183" t="s">
        <v>351</v>
      </c>
      <c r="E96" s="125"/>
      <c r="F96" s="126">
        <v>5000</v>
      </c>
      <c r="G96" s="159"/>
      <c r="H96" s="157"/>
      <c r="I96" s="129">
        <f t="shared" si="12"/>
        <v>5000</v>
      </c>
      <c r="J96" s="125"/>
      <c r="K96" s="131">
        <v>5000</v>
      </c>
      <c r="L96" s="129">
        <f t="shared" si="13"/>
        <v>5000</v>
      </c>
      <c r="M96" s="125"/>
      <c r="N96" s="132">
        <v>5000</v>
      </c>
      <c r="O96" s="129">
        <f t="shared" si="14"/>
        <v>5000</v>
      </c>
      <c r="P96" s="125"/>
      <c r="Q96" s="133" t="s">
        <v>550</v>
      </c>
    </row>
    <row r="97" spans="1:17" outlineLevel="1" x14ac:dyDescent="0.3">
      <c r="A97" s="145"/>
      <c r="B97" s="124">
        <v>396</v>
      </c>
      <c r="C97" s="124">
        <v>0</v>
      </c>
      <c r="D97" s="183" t="s">
        <v>352</v>
      </c>
      <c r="E97" s="125"/>
      <c r="F97" s="126">
        <v>7900</v>
      </c>
      <c r="G97" s="159"/>
      <c r="H97" s="157"/>
      <c r="I97" s="129">
        <f t="shared" si="12"/>
        <v>7900</v>
      </c>
      <c r="J97" s="125"/>
      <c r="K97" s="131">
        <v>7900</v>
      </c>
      <c r="L97" s="129">
        <f t="shared" si="13"/>
        <v>7900</v>
      </c>
      <c r="M97" s="125"/>
      <c r="N97" s="132">
        <v>7900</v>
      </c>
      <c r="O97" s="129">
        <f t="shared" si="14"/>
        <v>7900</v>
      </c>
      <c r="P97" s="125"/>
      <c r="Q97" s="133" t="s">
        <v>550</v>
      </c>
    </row>
    <row r="98" spans="1:17" outlineLevel="1" x14ac:dyDescent="0.3">
      <c r="A98" s="145"/>
      <c r="B98" s="124">
        <v>400</v>
      </c>
      <c r="C98" s="124">
        <v>0</v>
      </c>
      <c r="D98" s="183" t="s">
        <v>353</v>
      </c>
      <c r="E98" s="125"/>
      <c r="F98" s="126">
        <v>5000</v>
      </c>
      <c r="G98" s="159"/>
      <c r="H98" s="157"/>
      <c r="I98" s="129">
        <f t="shared" si="12"/>
        <v>5000</v>
      </c>
      <c r="J98" s="125"/>
      <c r="K98" s="131">
        <v>5000</v>
      </c>
      <c r="L98" s="129">
        <f t="shared" si="13"/>
        <v>5000</v>
      </c>
      <c r="M98" s="125"/>
      <c r="N98" s="132">
        <v>5000</v>
      </c>
      <c r="O98" s="129">
        <f t="shared" si="14"/>
        <v>5000</v>
      </c>
      <c r="P98" s="125"/>
      <c r="Q98" s="133" t="s">
        <v>550</v>
      </c>
    </row>
    <row r="99" spans="1:17" outlineLevel="1" x14ac:dyDescent="0.3">
      <c r="A99" s="145"/>
      <c r="B99" s="124">
        <v>401</v>
      </c>
      <c r="C99" s="124">
        <v>0</v>
      </c>
      <c r="D99" s="183" t="s">
        <v>354</v>
      </c>
      <c r="E99" s="125"/>
      <c r="F99" s="126">
        <v>0</v>
      </c>
      <c r="G99" s="159"/>
      <c r="H99" s="157"/>
      <c r="I99" s="129">
        <f t="shared" si="12"/>
        <v>0</v>
      </c>
      <c r="J99" s="125"/>
      <c r="K99" s="131">
        <v>0</v>
      </c>
      <c r="L99" s="129">
        <f t="shared" si="13"/>
        <v>0</v>
      </c>
      <c r="M99" s="125"/>
      <c r="N99" s="132">
        <v>0</v>
      </c>
      <c r="O99" s="129">
        <f t="shared" si="14"/>
        <v>0</v>
      </c>
      <c r="P99" s="125"/>
      <c r="Q99" s="171" t="s">
        <v>551</v>
      </c>
    </row>
    <row r="100" spans="1:17" outlineLevel="1" x14ac:dyDescent="0.3">
      <c r="A100" s="145"/>
      <c r="B100" s="124">
        <v>403</v>
      </c>
      <c r="C100" s="124">
        <v>0</v>
      </c>
      <c r="D100" s="183" t="s">
        <v>355</v>
      </c>
      <c r="E100" s="125"/>
      <c r="F100" s="126">
        <v>0</v>
      </c>
      <c r="G100" s="159"/>
      <c r="H100" s="157"/>
      <c r="I100" s="129">
        <f t="shared" si="12"/>
        <v>0</v>
      </c>
      <c r="J100" s="125"/>
      <c r="K100" s="131">
        <v>0</v>
      </c>
      <c r="L100" s="129">
        <f t="shared" si="13"/>
        <v>0</v>
      </c>
      <c r="M100" s="125"/>
      <c r="N100" s="132">
        <v>0</v>
      </c>
      <c r="O100" s="129">
        <f t="shared" si="14"/>
        <v>0</v>
      </c>
      <c r="P100" s="125"/>
      <c r="Q100" s="171" t="s">
        <v>551</v>
      </c>
    </row>
    <row r="101" spans="1:17" outlineLevel="1" x14ac:dyDescent="0.3">
      <c r="A101" s="145"/>
      <c r="B101" s="124">
        <v>403</v>
      </c>
      <c r="C101" s="124">
        <v>1</v>
      </c>
      <c r="D101" s="183" t="s">
        <v>356</v>
      </c>
      <c r="E101" s="125"/>
      <c r="F101" s="126">
        <v>50000</v>
      </c>
      <c r="G101" s="159"/>
      <c r="H101" s="157"/>
      <c r="I101" s="129">
        <f t="shared" si="12"/>
        <v>50000</v>
      </c>
      <c r="J101" s="125"/>
      <c r="K101" s="131">
        <v>50000</v>
      </c>
      <c r="L101" s="129">
        <f t="shared" si="13"/>
        <v>50000</v>
      </c>
      <c r="M101" s="125"/>
      <c r="N101" s="132">
        <v>50000</v>
      </c>
      <c r="O101" s="129">
        <f t="shared" si="14"/>
        <v>50000</v>
      </c>
      <c r="P101" s="125"/>
      <c r="Q101" s="171" t="s">
        <v>551</v>
      </c>
    </row>
    <row r="102" spans="1:17" outlineLevel="1" x14ac:dyDescent="0.3">
      <c r="A102" s="145"/>
      <c r="B102" s="124">
        <v>403</v>
      </c>
      <c r="C102" s="124">
        <v>2</v>
      </c>
      <c r="D102" s="183" t="s">
        <v>357</v>
      </c>
      <c r="E102" s="125"/>
      <c r="F102" s="126">
        <v>100</v>
      </c>
      <c r="G102" s="159"/>
      <c r="H102" s="157"/>
      <c r="I102" s="129">
        <f t="shared" si="12"/>
        <v>100</v>
      </c>
      <c r="J102" s="125"/>
      <c r="K102" s="131">
        <v>100</v>
      </c>
      <c r="L102" s="129">
        <f t="shared" si="13"/>
        <v>100</v>
      </c>
      <c r="M102" s="125"/>
      <c r="N102" s="132">
        <v>100</v>
      </c>
      <c r="O102" s="129">
        <f t="shared" si="14"/>
        <v>100</v>
      </c>
      <c r="P102" s="125"/>
      <c r="Q102" s="171" t="s">
        <v>551</v>
      </c>
    </row>
    <row r="103" spans="1:17" outlineLevel="1" x14ac:dyDescent="0.3">
      <c r="A103" s="145"/>
      <c r="B103" s="124">
        <v>404</v>
      </c>
      <c r="C103" s="124">
        <v>0</v>
      </c>
      <c r="D103" s="183" t="s">
        <v>358</v>
      </c>
      <c r="E103" s="125"/>
      <c r="F103" s="126">
        <v>239085</v>
      </c>
      <c r="G103" s="159"/>
      <c r="H103" s="157"/>
      <c r="I103" s="129">
        <f t="shared" si="12"/>
        <v>239085</v>
      </c>
      <c r="J103" s="125"/>
      <c r="K103" s="131">
        <v>261665</v>
      </c>
      <c r="L103" s="129">
        <f t="shared" si="13"/>
        <v>261665</v>
      </c>
      <c r="M103" s="125"/>
      <c r="N103" s="132">
        <v>151198</v>
      </c>
      <c r="O103" s="129">
        <f t="shared" si="14"/>
        <v>151198</v>
      </c>
      <c r="P103" s="125"/>
      <c r="Q103" s="171" t="s">
        <v>551</v>
      </c>
    </row>
    <row r="104" spans="1:17" outlineLevel="1" x14ac:dyDescent="0.3">
      <c r="A104" s="145"/>
      <c r="B104" s="124">
        <v>405</v>
      </c>
      <c r="C104" s="124">
        <v>0</v>
      </c>
      <c r="D104" s="183" t="s">
        <v>446</v>
      </c>
      <c r="E104" s="125"/>
      <c r="F104" s="126">
        <v>200000</v>
      </c>
      <c r="G104" s="159"/>
      <c r="H104" s="157"/>
      <c r="I104" s="129">
        <f t="shared" si="12"/>
        <v>200000</v>
      </c>
      <c r="J104" s="125"/>
      <c r="K104" s="131">
        <v>200000</v>
      </c>
      <c r="L104" s="129">
        <f t="shared" si="13"/>
        <v>200000</v>
      </c>
      <c r="M104" s="125"/>
      <c r="N104" s="132">
        <v>200000</v>
      </c>
      <c r="O104" s="129">
        <f t="shared" si="14"/>
        <v>200000</v>
      </c>
      <c r="P104" s="125"/>
      <c r="Q104" s="133" t="s">
        <v>550</v>
      </c>
    </row>
    <row r="105" spans="1:17" outlineLevel="1" x14ac:dyDescent="0.3">
      <c r="A105" s="145"/>
      <c r="B105" s="124">
        <v>422</v>
      </c>
      <c r="C105" s="124">
        <v>0</v>
      </c>
      <c r="D105" s="183" t="s">
        <v>359</v>
      </c>
      <c r="E105" s="125"/>
      <c r="F105" s="126">
        <v>1000</v>
      </c>
      <c r="G105" s="159"/>
      <c r="H105" s="157"/>
      <c r="I105" s="129">
        <f t="shared" si="12"/>
        <v>1000</v>
      </c>
      <c r="J105" s="125"/>
      <c r="K105" s="131">
        <v>1000</v>
      </c>
      <c r="L105" s="129">
        <f t="shared" si="13"/>
        <v>1000</v>
      </c>
      <c r="M105" s="125"/>
      <c r="N105" s="132">
        <v>1000</v>
      </c>
      <c r="O105" s="129">
        <f t="shared" si="14"/>
        <v>1000</v>
      </c>
      <c r="P105" s="125"/>
      <c r="Q105" s="171" t="s">
        <v>551</v>
      </c>
    </row>
    <row r="106" spans="1:17" outlineLevel="1" x14ac:dyDescent="0.3">
      <c r="A106" s="145"/>
      <c r="B106" s="124">
        <v>450</v>
      </c>
      <c r="C106" s="124">
        <v>0</v>
      </c>
      <c r="D106" s="183" t="s">
        <v>445</v>
      </c>
      <c r="E106" s="125"/>
      <c r="F106" s="126">
        <v>180000</v>
      </c>
      <c r="G106" s="159"/>
      <c r="H106" s="157"/>
      <c r="I106" s="129">
        <f t="shared" si="12"/>
        <v>180000</v>
      </c>
      <c r="J106" s="125"/>
      <c r="K106" s="131">
        <v>180000</v>
      </c>
      <c r="L106" s="129">
        <f t="shared" si="13"/>
        <v>180000</v>
      </c>
      <c r="M106" s="125"/>
      <c r="N106" s="132">
        <v>180000</v>
      </c>
      <c r="O106" s="129">
        <f t="shared" si="14"/>
        <v>180000</v>
      </c>
      <c r="P106" s="125"/>
      <c r="Q106" s="133" t="s">
        <v>550</v>
      </c>
    </row>
    <row r="107" spans="1:17" outlineLevel="1" x14ac:dyDescent="0.3">
      <c r="A107" s="145"/>
      <c r="B107" s="124">
        <v>454</v>
      </c>
      <c r="C107" s="124">
        <v>0</v>
      </c>
      <c r="D107" s="183" t="s">
        <v>360</v>
      </c>
      <c r="E107" s="125"/>
      <c r="F107" s="126">
        <v>1500</v>
      </c>
      <c r="G107" s="159"/>
      <c r="H107" s="157"/>
      <c r="I107" s="129">
        <f t="shared" si="12"/>
        <v>1500</v>
      </c>
      <c r="J107" s="125"/>
      <c r="K107" s="131">
        <v>1500</v>
      </c>
      <c r="L107" s="129">
        <f t="shared" si="13"/>
        <v>1500</v>
      </c>
      <c r="M107" s="125"/>
      <c r="N107" s="132">
        <v>1500</v>
      </c>
      <c r="O107" s="129">
        <f t="shared" si="14"/>
        <v>1500</v>
      </c>
      <c r="P107" s="125"/>
      <c r="Q107" s="133" t="s">
        <v>550</v>
      </c>
    </row>
    <row r="108" spans="1:17" outlineLevel="1" x14ac:dyDescent="0.3">
      <c r="A108" s="145"/>
      <c r="B108" s="124">
        <v>457</v>
      </c>
      <c r="C108" s="124">
        <v>0</v>
      </c>
      <c r="D108" s="183" t="s">
        <v>361</v>
      </c>
      <c r="E108" s="125"/>
      <c r="F108" s="126">
        <v>132300</v>
      </c>
      <c r="G108" s="159"/>
      <c r="H108" s="157"/>
      <c r="I108" s="129">
        <f t="shared" si="12"/>
        <v>132300</v>
      </c>
      <c r="J108" s="125"/>
      <c r="K108" s="131">
        <v>132300</v>
      </c>
      <c r="L108" s="129">
        <f t="shared" si="13"/>
        <v>132300</v>
      </c>
      <c r="M108" s="125"/>
      <c r="N108" s="132">
        <v>132300</v>
      </c>
      <c r="O108" s="129">
        <f t="shared" si="14"/>
        <v>132300</v>
      </c>
      <c r="P108" s="125"/>
      <c r="Q108" s="171" t="s">
        <v>551</v>
      </c>
    </row>
    <row r="109" spans="1:17" outlineLevel="1" x14ac:dyDescent="0.3">
      <c r="A109" s="145"/>
      <c r="B109" s="124">
        <v>458</v>
      </c>
      <c r="C109" s="124">
        <v>5</v>
      </c>
      <c r="D109" s="183" t="s">
        <v>362</v>
      </c>
      <c r="E109" s="125"/>
      <c r="F109" s="126">
        <v>100000</v>
      </c>
      <c r="G109" s="159"/>
      <c r="H109" s="157"/>
      <c r="I109" s="129">
        <f t="shared" si="12"/>
        <v>100000</v>
      </c>
      <c r="J109" s="125"/>
      <c r="K109" s="131">
        <v>100000</v>
      </c>
      <c r="L109" s="129">
        <f t="shared" si="13"/>
        <v>100000</v>
      </c>
      <c r="M109" s="125"/>
      <c r="N109" s="132">
        <v>100000</v>
      </c>
      <c r="O109" s="129">
        <f t="shared" si="14"/>
        <v>100000</v>
      </c>
      <c r="P109" s="125"/>
      <c r="Q109" s="171" t="s">
        <v>551</v>
      </c>
    </row>
    <row r="110" spans="1:17" outlineLevel="1" x14ac:dyDescent="0.3">
      <c r="A110" s="145"/>
      <c r="B110" s="124">
        <v>460</v>
      </c>
      <c r="C110" s="124">
        <v>0</v>
      </c>
      <c r="D110" s="183" t="s">
        <v>363</v>
      </c>
      <c r="E110" s="125"/>
      <c r="F110" s="126">
        <v>50</v>
      </c>
      <c r="G110" s="159"/>
      <c r="H110" s="157"/>
      <c r="I110" s="129">
        <f t="shared" si="12"/>
        <v>50</v>
      </c>
      <c r="J110" s="125"/>
      <c r="K110" s="131">
        <v>50</v>
      </c>
      <c r="L110" s="129">
        <f t="shared" si="13"/>
        <v>50</v>
      </c>
      <c r="M110" s="125"/>
      <c r="N110" s="132">
        <v>50</v>
      </c>
      <c r="O110" s="129">
        <f t="shared" si="14"/>
        <v>50</v>
      </c>
      <c r="P110" s="125"/>
      <c r="Q110" s="171" t="s">
        <v>551</v>
      </c>
    </row>
    <row r="111" spans="1:17" x14ac:dyDescent="0.3">
      <c r="A111" s="145"/>
      <c r="B111" s="149"/>
      <c r="C111" s="149"/>
      <c r="D111" s="182" t="s">
        <v>415</v>
      </c>
      <c r="E111" s="125"/>
      <c r="F111" s="146">
        <f>SUM(F72:F110)</f>
        <v>1432945</v>
      </c>
      <c r="G111" s="159"/>
      <c r="H111" s="157"/>
      <c r="I111" s="146">
        <f>SUM(I72:I110)</f>
        <v>1432945</v>
      </c>
      <c r="J111" s="125"/>
      <c r="K111" s="146">
        <f>SUM(K72:K110)</f>
        <v>1455425</v>
      </c>
      <c r="L111" s="146">
        <f>SUM(L72:L110)</f>
        <v>1455425</v>
      </c>
      <c r="M111" s="125"/>
      <c r="N111" s="146">
        <f>SUM(N72:N110)</f>
        <v>1344958</v>
      </c>
      <c r="O111" s="146">
        <f>SUM(O72:O110)</f>
        <v>1344958</v>
      </c>
      <c r="P111" s="125"/>
    </row>
    <row r="112" spans="1:17" x14ac:dyDescent="0.3">
      <c r="A112" s="145"/>
      <c r="B112" s="149"/>
      <c r="C112" s="149"/>
      <c r="D112" s="189"/>
      <c r="E112" s="125"/>
      <c r="F112" s="125"/>
      <c r="G112" s="150"/>
      <c r="H112" s="151"/>
      <c r="I112" s="123"/>
      <c r="J112" s="125"/>
      <c r="K112" s="125"/>
      <c r="L112" s="123"/>
      <c r="M112" s="125"/>
      <c r="N112" s="125"/>
      <c r="O112" s="123"/>
      <c r="P112" s="125"/>
    </row>
    <row r="113" spans="1:17" x14ac:dyDescent="0.3">
      <c r="A113" s="145"/>
      <c r="B113" s="149"/>
      <c r="C113" s="149"/>
      <c r="D113" s="189"/>
      <c r="E113" s="125"/>
      <c r="F113" s="125"/>
      <c r="G113" s="150"/>
      <c r="H113" s="151"/>
      <c r="I113" s="123"/>
      <c r="J113" s="125"/>
      <c r="K113" s="125"/>
      <c r="L113" s="123"/>
      <c r="M113" s="125"/>
      <c r="N113" s="125"/>
      <c r="O113" s="123"/>
      <c r="P113" s="125"/>
    </row>
    <row r="114" spans="1:17" outlineLevel="1" x14ac:dyDescent="0.3">
      <c r="A114" s="145"/>
      <c r="B114" s="124">
        <v>507</v>
      </c>
      <c r="C114" s="124">
        <v>0</v>
      </c>
      <c r="D114" s="183" t="s">
        <v>528</v>
      </c>
      <c r="E114" s="125"/>
      <c r="F114" s="126">
        <v>994924.8</v>
      </c>
      <c r="G114" s="159"/>
      <c r="H114" s="157"/>
      <c r="I114" s="129">
        <f t="shared" ref="I114:I132" si="15">F114</f>
        <v>994924.8</v>
      </c>
      <c r="J114" s="125"/>
      <c r="K114" s="131">
        <v>2000000</v>
      </c>
      <c r="L114" s="129">
        <f t="shared" ref="L114:L132" si="16">K114</f>
        <v>2000000</v>
      </c>
      <c r="M114" s="125"/>
      <c r="N114" s="132">
        <v>500000</v>
      </c>
      <c r="O114" s="129">
        <f t="shared" ref="O114:O132" si="17">N114</f>
        <v>500000</v>
      </c>
      <c r="P114" s="125"/>
      <c r="Q114" s="172" t="s">
        <v>552</v>
      </c>
    </row>
    <row r="115" spans="1:17" outlineLevel="1" x14ac:dyDescent="0.3">
      <c r="A115" s="145"/>
      <c r="B115" s="124">
        <v>507</v>
      </c>
      <c r="C115" s="124">
        <v>1</v>
      </c>
      <c r="D115" s="183" t="s">
        <v>474</v>
      </c>
      <c r="E115" s="125"/>
      <c r="F115" s="126">
        <v>1699570.37</v>
      </c>
      <c r="G115" s="159"/>
      <c r="H115" s="157"/>
      <c r="I115" s="129">
        <f t="shared" si="15"/>
        <v>1699570.37</v>
      </c>
      <c r="J115" s="125"/>
      <c r="K115" s="131">
        <v>400000</v>
      </c>
      <c r="L115" s="129">
        <f t="shared" si="16"/>
        <v>400000</v>
      </c>
      <c r="M115" s="125"/>
      <c r="N115" s="132">
        <v>0</v>
      </c>
      <c r="O115" s="129">
        <f t="shared" si="17"/>
        <v>0</v>
      </c>
      <c r="P115" s="125"/>
      <c r="Q115" s="172" t="s">
        <v>552</v>
      </c>
    </row>
    <row r="116" spans="1:17" outlineLevel="1" x14ac:dyDescent="0.3">
      <c r="A116" s="145"/>
      <c r="B116" s="124">
        <v>507</v>
      </c>
      <c r="C116" s="124">
        <v>2</v>
      </c>
      <c r="D116" s="183" t="s">
        <v>476</v>
      </c>
      <c r="E116" s="125"/>
      <c r="F116" s="126">
        <v>50000</v>
      </c>
      <c r="G116" s="159"/>
      <c r="H116" s="157"/>
      <c r="I116" s="129">
        <f t="shared" si="15"/>
        <v>50000</v>
      </c>
      <c r="J116" s="125"/>
      <c r="K116" s="131">
        <v>50000</v>
      </c>
      <c r="L116" s="129">
        <f t="shared" si="16"/>
        <v>50000</v>
      </c>
      <c r="M116" s="125"/>
      <c r="N116" s="132">
        <v>50000</v>
      </c>
      <c r="O116" s="129">
        <f t="shared" si="17"/>
        <v>50000</v>
      </c>
      <c r="P116" s="125"/>
      <c r="Q116" s="172" t="s">
        <v>552</v>
      </c>
    </row>
    <row r="117" spans="1:17" outlineLevel="1" x14ac:dyDescent="0.3">
      <c r="A117" s="145"/>
      <c r="B117" s="124">
        <v>509</v>
      </c>
      <c r="C117" s="124">
        <v>1</v>
      </c>
      <c r="D117" s="183" t="s">
        <v>364</v>
      </c>
      <c r="E117" s="125"/>
      <c r="F117" s="126">
        <v>0</v>
      </c>
      <c r="G117" s="159"/>
      <c r="H117" s="157"/>
      <c r="I117" s="129">
        <f t="shared" si="15"/>
        <v>0</v>
      </c>
      <c r="J117" s="125"/>
      <c r="K117" s="131">
        <v>0</v>
      </c>
      <c r="L117" s="129">
        <f t="shared" si="16"/>
        <v>0</v>
      </c>
      <c r="M117" s="125"/>
      <c r="N117" s="132">
        <v>250000</v>
      </c>
      <c r="O117" s="129">
        <f t="shared" si="17"/>
        <v>250000</v>
      </c>
      <c r="P117" s="125"/>
      <c r="Q117" s="172" t="s">
        <v>552</v>
      </c>
    </row>
    <row r="118" spans="1:17" outlineLevel="1" x14ac:dyDescent="0.3">
      <c r="A118" s="145"/>
      <c r="B118" s="124">
        <v>510</v>
      </c>
      <c r="C118" s="124">
        <v>3</v>
      </c>
      <c r="D118" s="183" t="s">
        <v>452</v>
      </c>
      <c r="E118" s="125"/>
      <c r="F118" s="126">
        <v>1139196.5</v>
      </c>
      <c r="G118" s="159"/>
      <c r="H118" s="157"/>
      <c r="I118" s="129">
        <f t="shared" si="15"/>
        <v>1139196.5</v>
      </c>
      <c r="J118" s="125"/>
      <c r="K118" s="131">
        <v>0</v>
      </c>
      <c r="L118" s="129">
        <f t="shared" si="16"/>
        <v>0</v>
      </c>
      <c r="M118" s="125"/>
      <c r="N118" s="132">
        <v>0</v>
      </c>
      <c r="O118" s="129">
        <f t="shared" si="17"/>
        <v>0</v>
      </c>
      <c r="P118" s="125"/>
      <c r="Q118" s="172" t="s">
        <v>552</v>
      </c>
    </row>
    <row r="119" spans="1:17" outlineLevel="1" x14ac:dyDescent="0.3">
      <c r="A119" s="145"/>
      <c r="B119" s="124">
        <v>518</v>
      </c>
      <c r="C119" s="124">
        <v>4</v>
      </c>
      <c r="D119" s="183" t="s">
        <v>448</v>
      </c>
      <c r="E119" s="125"/>
      <c r="F119" s="126">
        <v>1686034.56</v>
      </c>
      <c r="G119" s="159"/>
      <c r="H119" s="157"/>
      <c r="I119" s="129">
        <f t="shared" si="15"/>
        <v>1686034.56</v>
      </c>
      <c r="J119" s="125"/>
      <c r="K119" s="131">
        <v>1506090.24</v>
      </c>
      <c r="L119" s="129">
        <f t="shared" si="16"/>
        <v>1506090.24</v>
      </c>
      <c r="M119" s="125"/>
      <c r="N119" s="132">
        <v>500000</v>
      </c>
      <c r="O119" s="129">
        <f t="shared" si="17"/>
        <v>500000</v>
      </c>
      <c r="P119" s="125"/>
      <c r="Q119" s="172" t="s">
        <v>552</v>
      </c>
    </row>
    <row r="120" spans="1:17" outlineLevel="1" x14ac:dyDescent="0.3">
      <c r="A120" s="145"/>
      <c r="B120" s="124">
        <v>518</v>
      </c>
      <c r="C120" s="124">
        <v>5</v>
      </c>
      <c r="D120" s="183" t="s">
        <v>450</v>
      </c>
      <c r="E120" s="125"/>
      <c r="F120" s="126">
        <f>347197.66+587294.93</f>
        <v>934492.59000000008</v>
      </c>
      <c r="G120" s="159"/>
      <c r="H120" s="157"/>
      <c r="I120" s="129">
        <f t="shared" si="15"/>
        <v>934492.59000000008</v>
      </c>
      <c r="J120" s="125"/>
      <c r="K120" s="131">
        <v>0</v>
      </c>
      <c r="L120" s="129">
        <f t="shared" si="16"/>
        <v>0</v>
      </c>
      <c r="M120" s="125"/>
      <c r="N120" s="132">
        <v>0</v>
      </c>
      <c r="O120" s="129">
        <f t="shared" si="17"/>
        <v>0</v>
      </c>
      <c r="P120" s="125"/>
      <c r="Q120" s="172" t="s">
        <v>552</v>
      </c>
    </row>
    <row r="121" spans="1:17" outlineLevel="1" x14ac:dyDescent="0.3">
      <c r="A121" s="145"/>
      <c r="B121" s="124">
        <v>519</v>
      </c>
      <c r="C121" s="124">
        <v>1</v>
      </c>
      <c r="D121" s="183" t="s">
        <v>472</v>
      </c>
      <c r="E121" s="125"/>
      <c r="F121" s="126">
        <v>0</v>
      </c>
      <c r="G121" s="159"/>
      <c r="H121" s="157"/>
      <c r="I121" s="129">
        <f t="shared" si="15"/>
        <v>0</v>
      </c>
      <c r="J121" s="125"/>
      <c r="K121" s="131">
        <v>500000</v>
      </c>
      <c r="L121" s="129">
        <f t="shared" si="16"/>
        <v>500000</v>
      </c>
      <c r="M121" s="125"/>
      <c r="N121" s="132">
        <v>0</v>
      </c>
      <c r="O121" s="129">
        <f t="shared" si="17"/>
        <v>0</v>
      </c>
      <c r="P121" s="125"/>
      <c r="Q121" s="172" t="s">
        <v>552</v>
      </c>
    </row>
    <row r="122" spans="1:17" outlineLevel="1" x14ac:dyDescent="0.3">
      <c r="A122" s="145"/>
      <c r="B122" s="124">
        <v>524</v>
      </c>
      <c r="C122" s="124">
        <v>1</v>
      </c>
      <c r="D122" s="183" t="s">
        <v>365</v>
      </c>
      <c r="E122" s="125"/>
      <c r="F122" s="126">
        <v>0</v>
      </c>
      <c r="G122" s="159"/>
      <c r="H122" s="157"/>
      <c r="I122" s="129">
        <f t="shared" si="15"/>
        <v>0</v>
      </c>
      <c r="J122" s="125"/>
      <c r="K122" s="131">
        <v>1300000</v>
      </c>
      <c r="L122" s="129">
        <f t="shared" si="16"/>
        <v>1300000</v>
      </c>
      <c r="M122" s="125"/>
      <c r="N122" s="132">
        <v>0</v>
      </c>
      <c r="O122" s="129">
        <f t="shared" si="17"/>
        <v>0</v>
      </c>
      <c r="P122" s="125"/>
      <c r="Q122" s="172" t="s">
        <v>552</v>
      </c>
    </row>
    <row r="123" spans="1:17" outlineLevel="1" x14ac:dyDescent="0.3">
      <c r="A123" s="145"/>
      <c r="B123" s="124">
        <v>524</v>
      </c>
      <c r="C123" s="124">
        <v>2</v>
      </c>
      <c r="D123" s="183" t="s">
        <v>366</v>
      </c>
      <c r="E123" s="125"/>
      <c r="F123" s="126">
        <v>350000</v>
      </c>
      <c r="G123" s="159"/>
      <c r="H123" s="157"/>
      <c r="I123" s="129">
        <f t="shared" si="15"/>
        <v>350000</v>
      </c>
      <c r="J123" s="125"/>
      <c r="K123" s="131">
        <v>0</v>
      </c>
      <c r="L123" s="129">
        <f t="shared" si="16"/>
        <v>0</v>
      </c>
      <c r="M123" s="125"/>
      <c r="N123" s="132">
        <v>0</v>
      </c>
      <c r="O123" s="129">
        <f t="shared" si="17"/>
        <v>0</v>
      </c>
      <c r="P123" s="125"/>
      <c r="Q123" s="172" t="s">
        <v>552</v>
      </c>
    </row>
    <row r="124" spans="1:17" outlineLevel="1" x14ac:dyDescent="0.3">
      <c r="A124" s="145"/>
      <c r="B124" s="124">
        <v>533</v>
      </c>
      <c r="C124" s="124">
        <v>1</v>
      </c>
      <c r="D124" s="183" t="s">
        <v>546</v>
      </c>
      <c r="E124" s="125"/>
      <c r="F124" s="126">
        <v>150000</v>
      </c>
      <c r="G124" s="159"/>
      <c r="H124" s="157"/>
      <c r="I124" s="129">
        <f t="shared" si="15"/>
        <v>150000</v>
      </c>
      <c r="J124" s="125"/>
      <c r="K124" s="131">
        <v>0</v>
      </c>
      <c r="L124" s="129">
        <f t="shared" si="16"/>
        <v>0</v>
      </c>
      <c r="M124" s="125"/>
      <c r="N124" s="132">
        <v>0</v>
      </c>
      <c r="O124" s="129">
        <f t="shared" si="17"/>
        <v>0</v>
      </c>
      <c r="P124" s="125"/>
      <c r="Q124" s="172" t="s">
        <v>552</v>
      </c>
    </row>
    <row r="125" spans="1:17" outlineLevel="1" x14ac:dyDescent="0.3">
      <c r="A125" s="145"/>
      <c r="B125" s="124">
        <v>541</v>
      </c>
      <c r="C125" s="124">
        <v>2</v>
      </c>
      <c r="D125" s="183" t="s">
        <v>523</v>
      </c>
      <c r="E125" s="125"/>
      <c r="F125" s="126">
        <f>564907.87+24239.24</f>
        <v>589147.11</v>
      </c>
      <c r="G125" s="159"/>
      <c r="H125" s="157"/>
      <c r="I125" s="129">
        <f t="shared" si="15"/>
        <v>589147.11</v>
      </c>
      <c r="J125" s="125"/>
      <c r="K125" s="131">
        <v>0</v>
      </c>
      <c r="L125" s="129">
        <f t="shared" si="16"/>
        <v>0</v>
      </c>
      <c r="M125" s="125"/>
      <c r="N125" s="132">
        <v>620000</v>
      </c>
      <c r="O125" s="129">
        <f t="shared" si="17"/>
        <v>620000</v>
      </c>
      <c r="P125" s="125"/>
      <c r="Q125" s="172" t="s">
        <v>552</v>
      </c>
    </row>
    <row r="126" spans="1:17" outlineLevel="1" x14ac:dyDescent="0.3">
      <c r="A126" s="145"/>
      <c r="B126" s="124">
        <v>557</v>
      </c>
      <c r="C126" s="124">
        <v>0</v>
      </c>
      <c r="D126" s="183" t="s">
        <v>367</v>
      </c>
      <c r="E126" s="125"/>
      <c r="F126" s="126">
        <v>280000</v>
      </c>
      <c r="G126" s="159"/>
      <c r="H126" s="157"/>
      <c r="I126" s="129">
        <f t="shared" si="15"/>
        <v>280000</v>
      </c>
      <c r="J126" s="125"/>
      <c r="K126" s="131">
        <v>0</v>
      </c>
      <c r="L126" s="129">
        <f t="shared" si="16"/>
        <v>0</v>
      </c>
      <c r="M126" s="125"/>
      <c r="N126" s="132">
        <v>0</v>
      </c>
      <c r="O126" s="129">
        <f t="shared" si="17"/>
        <v>0</v>
      </c>
      <c r="P126" s="125"/>
      <c r="Q126" s="172" t="s">
        <v>552</v>
      </c>
    </row>
    <row r="127" spans="1:17" outlineLevel="1" x14ac:dyDescent="0.3">
      <c r="A127" s="145"/>
      <c r="B127" s="124">
        <v>580</v>
      </c>
      <c r="C127" s="124">
        <v>4</v>
      </c>
      <c r="D127" s="183" t="s">
        <v>368</v>
      </c>
      <c r="E127" s="125"/>
      <c r="F127" s="126">
        <v>750000</v>
      </c>
      <c r="G127" s="159"/>
      <c r="H127" s="157"/>
      <c r="I127" s="129">
        <f t="shared" si="15"/>
        <v>750000</v>
      </c>
      <c r="J127" s="125"/>
      <c r="K127" s="131">
        <v>0</v>
      </c>
      <c r="L127" s="129">
        <f t="shared" si="16"/>
        <v>0</v>
      </c>
      <c r="M127" s="125"/>
      <c r="N127" s="132">
        <v>0</v>
      </c>
      <c r="O127" s="129">
        <f t="shared" si="17"/>
        <v>0</v>
      </c>
      <c r="P127" s="125"/>
      <c r="Q127" s="172" t="s">
        <v>552</v>
      </c>
    </row>
    <row r="128" spans="1:17" outlineLevel="1" x14ac:dyDescent="0.3">
      <c r="A128" s="149"/>
      <c r="B128" s="124">
        <v>580</v>
      </c>
      <c r="C128" s="124">
        <v>5</v>
      </c>
      <c r="D128" s="183" t="s">
        <v>541</v>
      </c>
      <c r="E128" s="125"/>
      <c r="F128" s="126">
        <v>0</v>
      </c>
      <c r="G128" s="159"/>
      <c r="H128" s="157"/>
      <c r="I128" s="129">
        <f t="shared" si="15"/>
        <v>0</v>
      </c>
      <c r="J128" s="125"/>
      <c r="K128" s="131">
        <v>0</v>
      </c>
      <c r="L128" s="129">
        <f t="shared" si="16"/>
        <v>0</v>
      </c>
      <c r="M128" s="125"/>
      <c r="N128" s="132">
        <v>1250000</v>
      </c>
      <c r="O128" s="129">
        <f t="shared" si="17"/>
        <v>1250000</v>
      </c>
      <c r="P128" s="125"/>
      <c r="Q128" s="172" t="s">
        <v>552</v>
      </c>
    </row>
    <row r="129" spans="1:17" outlineLevel="1" x14ac:dyDescent="0.3">
      <c r="A129" s="145"/>
      <c r="B129" s="124">
        <v>587</v>
      </c>
      <c r="C129" s="124">
        <v>3</v>
      </c>
      <c r="D129" s="183" t="s">
        <v>515</v>
      </c>
      <c r="E129" s="125"/>
      <c r="F129" s="126">
        <v>160000</v>
      </c>
      <c r="G129" s="159"/>
      <c r="H129" s="157"/>
      <c r="I129" s="129">
        <f t="shared" si="15"/>
        <v>160000</v>
      </c>
      <c r="J129" s="125"/>
      <c r="K129" s="131">
        <v>0</v>
      </c>
      <c r="L129" s="129">
        <f t="shared" si="16"/>
        <v>0</v>
      </c>
      <c r="M129" s="125"/>
      <c r="N129" s="132">
        <v>0</v>
      </c>
      <c r="O129" s="129">
        <f t="shared" si="17"/>
        <v>0</v>
      </c>
      <c r="P129" s="125"/>
      <c r="Q129" s="172" t="s">
        <v>552</v>
      </c>
    </row>
    <row r="130" spans="1:17" outlineLevel="1" x14ac:dyDescent="0.3">
      <c r="A130" s="145"/>
      <c r="B130" s="124">
        <v>587</v>
      </c>
      <c r="C130" s="124">
        <v>4</v>
      </c>
      <c r="D130" s="183" t="s">
        <v>544</v>
      </c>
      <c r="E130" s="125"/>
      <c r="F130" s="126">
        <v>0</v>
      </c>
      <c r="G130" s="159"/>
      <c r="H130" s="157"/>
      <c r="I130" s="129">
        <f t="shared" si="15"/>
        <v>0</v>
      </c>
      <c r="J130" s="125"/>
      <c r="K130" s="131">
        <v>0</v>
      </c>
      <c r="L130" s="129">
        <f t="shared" si="16"/>
        <v>0</v>
      </c>
      <c r="M130" s="125"/>
      <c r="N130" s="132">
        <v>1000000</v>
      </c>
      <c r="O130" s="129">
        <f t="shared" si="17"/>
        <v>1000000</v>
      </c>
      <c r="P130" s="125"/>
      <c r="Q130" s="172" t="s">
        <v>552</v>
      </c>
    </row>
    <row r="131" spans="1:17" outlineLevel="1" x14ac:dyDescent="0.3">
      <c r="A131" s="145"/>
      <c r="B131" s="124">
        <v>587</v>
      </c>
      <c r="C131" s="124">
        <v>5</v>
      </c>
      <c r="D131" s="183" t="s">
        <v>524</v>
      </c>
      <c r="E131" s="125"/>
      <c r="F131" s="126">
        <f>89849.6+10150.4</f>
        <v>100000</v>
      </c>
      <c r="G131" s="159"/>
      <c r="H131" s="157"/>
      <c r="I131" s="129">
        <f t="shared" si="15"/>
        <v>100000</v>
      </c>
      <c r="J131" s="125"/>
      <c r="K131" s="131">
        <v>0</v>
      </c>
      <c r="L131" s="129">
        <f t="shared" si="16"/>
        <v>0</v>
      </c>
      <c r="M131" s="125"/>
      <c r="N131" s="132">
        <v>0</v>
      </c>
      <c r="O131" s="129">
        <f t="shared" si="17"/>
        <v>0</v>
      </c>
      <c r="P131" s="125"/>
      <c r="Q131" s="172" t="s">
        <v>552</v>
      </c>
    </row>
    <row r="132" spans="1:17" outlineLevel="1" x14ac:dyDescent="0.3">
      <c r="A132" s="145"/>
      <c r="B132" s="124">
        <v>591</v>
      </c>
      <c r="C132" s="124">
        <v>1</v>
      </c>
      <c r="D132" s="183" t="s">
        <v>369</v>
      </c>
      <c r="E132" s="125"/>
      <c r="F132" s="126">
        <v>200000</v>
      </c>
      <c r="G132" s="159"/>
      <c r="H132" s="157"/>
      <c r="I132" s="129">
        <f t="shared" si="15"/>
        <v>200000</v>
      </c>
      <c r="J132" s="125"/>
      <c r="K132" s="131">
        <v>0</v>
      </c>
      <c r="L132" s="129">
        <f t="shared" si="16"/>
        <v>0</v>
      </c>
      <c r="M132" s="125"/>
      <c r="N132" s="132">
        <v>0</v>
      </c>
      <c r="O132" s="129">
        <f t="shared" si="17"/>
        <v>0</v>
      </c>
      <c r="P132" s="125"/>
      <c r="Q132" s="172" t="s">
        <v>552</v>
      </c>
    </row>
    <row r="133" spans="1:17" outlineLevel="1" x14ac:dyDescent="0.3">
      <c r="A133" s="145"/>
      <c r="B133" s="124">
        <v>597</v>
      </c>
      <c r="C133" s="124">
        <v>7</v>
      </c>
      <c r="D133" s="183" t="s">
        <v>526</v>
      </c>
      <c r="E133" s="125"/>
      <c r="F133" s="126">
        <v>15000</v>
      </c>
      <c r="G133" s="159"/>
      <c r="H133" s="157"/>
      <c r="I133" s="129">
        <f t="shared" ref="I133:I147" si="18">F133</f>
        <v>15000</v>
      </c>
      <c r="J133" s="125"/>
      <c r="K133" s="131">
        <v>0</v>
      </c>
      <c r="L133" s="129">
        <f t="shared" ref="L133:L147" si="19">K133</f>
        <v>0</v>
      </c>
      <c r="M133" s="125"/>
      <c r="N133" s="132">
        <v>0</v>
      </c>
      <c r="O133" s="129">
        <f t="shared" ref="O133:O147" si="20">N133</f>
        <v>0</v>
      </c>
      <c r="P133" s="125"/>
      <c r="Q133" s="172" t="s">
        <v>552</v>
      </c>
    </row>
    <row r="134" spans="1:17" outlineLevel="1" x14ac:dyDescent="0.3">
      <c r="A134" s="145"/>
      <c r="B134" s="124">
        <v>600</v>
      </c>
      <c r="C134" s="124">
        <v>0</v>
      </c>
      <c r="D134" s="183" t="s">
        <v>370</v>
      </c>
      <c r="E134" s="125"/>
      <c r="F134" s="126">
        <v>50000</v>
      </c>
      <c r="G134" s="159"/>
      <c r="H134" s="157"/>
      <c r="I134" s="129">
        <f t="shared" si="18"/>
        <v>50000</v>
      </c>
      <c r="J134" s="125"/>
      <c r="K134" s="131">
        <v>50000</v>
      </c>
      <c r="L134" s="129">
        <f t="shared" si="19"/>
        <v>50000</v>
      </c>
      <c r="M134" s="125"/>
      <c r="N134" s="132">
        <v>50000</v>
      </c>
      <c r="O134" s="129">
        <f t="shared" si="20"/>
        <v>50000</v>
      </c>
      <c r="P134" s="125"/>
      <c r="Q134" s="172" t="s">
        <v>552</v>
      </c>
    </row>
    <row r="135" spans="1:17" outlineLevel="1" x14ac:dyDescent="0.3">
      <c r="A135" s="145"/>
      <c r="B135" s="124">
        <v>622</v>
      </c>
      <c r="C135" s="124">
        <v>2</v>
      </c>
      <c r="D135" s="183" t="s">
        <v>457</v>
      </c>
      <c r="E135" s="125"/>
      <c r="F135" s="126">
        <v>189766.18</v>
      </c>
      <c r="G135" s="159"/>
      <c r="H135" s="157"/>
      <c r="I135" s="129">
        <f t="shared" si="18"/>
        <v>189766.18</v>
      </c>
      <c r="J135" s="125"/>
      <c r="K135" s="131">
        <v>0</v>
      </c>
      <c r="L135" s="129">
        <f t="shared" si="19"/>
        <v>0</v>
      </c>
      <c r="M135" s="125"/>
      <c r="N135" s="132">
        <v>0</v>
      </c>
      <c r="O135" s="129">
        <f t="shared" si="20"/>
        <v>0</v>
      </c>
      <c r="P135" s="125"/>
      <c r="Q135" s="172" t="s">
        <v>552</v>
      </c>
    </row>
    <row r="136" spans="1:17" outlineLevel="1" x14ac:dyDescent="0.3">
      <c r="A136" s="145"/>
      <c r="B136" s="124">
        <v>622</v>
      </c>
      <c r="C136" s="124">
        <v>4</v>
      </c>
      <c r="D136" s="183" t="s">
        <v>371</v>
      </c>
      <c r="E136" s="125"/>
      <c r="F136" s="126">
        <v>1187646.99</v>
      </c>
      <c r="G136" s="159"/>
      <c r="H136" s="157"/>
      <c r="I136" s="129">
        <f t="shared" si="18"/>
        <v>1187646.99</v>
      </c>
      <c r="J136" s="125"/>
      <c r="K136" s="131">
        <v>0</v>
      </c>
      <c r="L136" s="129">
        <f t="shared" si="19"/>
        <v>0</v>
      </c>
      <c r="M136" s="125"/>
      <c r="N136" s="132">
        <v>0</v>
      </c>
      <c r="O136" s="129">
        <f t="shared" si="20"/>
        <v>0</v>
      </c>
      <c r="P136" s="125"/>
      <c r="Q136" s="172" t="s">
        <v>552</v>
      </c>
    </row>
    <row r="137" spans="1:17" outlineLevel="1" x14ac:dyDescent="0.3">
      <c r="A137" s="145"/>
      <c r="B137" s="124">
        <v>622</v>
      </c>
      <c r="C137" s="124">
        <v>5</v>
      </c>
      <c r="D137" s="183" t="s">
        <v>372</v>
      </c>
      <c r="E137" s="125"/>
      <c r="F137" s="126">
        <v>0</v>
      </c>
      <c r="G137" s="159"/>
      <c r="H137" s="157"/>
      <c r="I137" s="129">
        <f t="shared" si="18"/>
        <v>0</v>
      </c>
      <c r="J137" s="125"/>
      <c r="K137" s="131">
        <v>300000</v>
      </c>
      <c r="L137" s="129">
        <f t="shared" si="19"/>
        <v>300000</v>
      </c>
      <c r="M137" s="125"/>
      <c r="N137" s="132">
        <v>0</v>
      </c>
      <c r="O137" s="129">
        <f t="shared" si="20"/>
        <v>0</v>
      </c>
      <c r="P137" s="125"/>
      <c r="Q137" s="172" t="s">
        <v>552</v>
      </c>
    </row>
    <row r="138" spans="1:17" outlineLevel="1" x14ac:dyDescent="0.3">
      <c r="A138" s="145"/>
      <c r="B138" s="124">
        <v>622</v>
      </c>
      <c r="C138" s="124">
        <v>6</v>
      </c>
      <c r="D138" s="183" t="s">
        <v>458</v>
      </c>
      <c r="E138" s="125"/>
      <c r="F138" s="126">
        <v>0</v>
      </c>
      <c r="G138" s="159"/>
      <c r="H138" s="157"/>
      <c r="I138" s="129">
        <f t="shared" si="18"/>
        <v>0</v>
      </c>
      <c r="J138" s="125"/>
      <c r="K138" s="131">
        <v>600000</v>
      </c>
      <c r="L138" s="129">
        <f t="shared" si="19"/>
        <v>600000</v>
      </c>
      <c r="M138" s="125"/>
      <c r="N138" s="132">
        <v>0</v>
      </c>
      <c r="O138" s="129">
        <f t="shared" si="20"/>
        <v>0</v>
      </c>
      <c r="P138" s="125"/>
      <c r="Q138" s="172" t="s">
        <v>552</v>
      </c>
    </row>
    <row r="139" spans="1:17" outlineLevel="1" x14ac:dyDescent="0.3">
      <c r="A139" s="145"/>
      <c r="B139" s="124">
        <v>622</v>
      </c>
      <c r="C139" s="124">
        <v>7</v>
      </c>
      <c r="D139" s="183" t="s">
        <v>459</v>
      </c>
      <c r="E139" s="125"/>
      <c r="F139" s="126">
        <v>0</v>
      </c>
      <c r="G139" s="159"/>
      <c r="H139" s="157"/>
      <c r="I139" s="129">
        <f t="shared" si="18"/>
        <v>0</v>
      </c>
      <c r="J139" s="125"/>
      <c r="K139" s="131">
        <v>0</v>
      </c>
      <c r="L139" s="129">
        <f t="shared" si="19"/>
        <v>0</v>
      </c>
      <c r="M139" s="125"/>
      <c r="N139" s="132">
        <v>1350000</v>
      </c>
      <c r="O139" s="129">
        <f t="shared" si="20"/>
        <v>1350000</v>
      </c>
      <c r="P139" s="125"/>
      <c r="Q139" s="172" t="s">
        <v>552</v>
      </c>
    </row>
    <row r="140" spans="1:17" outlineLevel="1" x14ac:dyDescent="0.3">
      <c r="A140" s="145"/>
      <c r="B140" s="124">
        <v>622</v>
      </c>
      <c r="C140" s="124">
        <v>8</v>
      </c>
      <c r="D140" s="183" t="s">
        <v>460</v>
      </c>
      <c r="E140" s="125"/>
      <c r="F140" s="126">
        <v>0</v>
      </c>
      <c r="G140" s="159"/>
      <c r="H140" s="157"/>
      <c r="I140" s="129">
        <f t="shared" si="18"/>
        <v>0</v>
      </c>
      <c r="J140" s="125"/>
      <c r="K140" s="131">
        <v>2050000</v>
      </c>
      <c r="L140" s="129">
        <f t="shared" si="19"/>
        <v>2050000</v>
      </c>
      <c r="M140" s="125"/>
      <c r="N140" s="132">
        <v>0</v>
      </c>
      <c r="O140" s="129">
        <f t="shared" si="20"/>
        <v>0</v>
      </c>
      <c r="P140" s="125"/>
      <c r="Q140" s="172" t="s">
        <v>552</v>
      </c>
    </row>
    <row r="141" spans="1:17" outlineLevel="1" x14ac:dyDescent="0.3">
      <c r="A141" s="149"/>
      <c r="B141" s="124">
        <v>622</v>
      </c>
      <c r="C141" s="124">
        <v>9</v>
      </c>
      <c r="D141" s="183" t="s">
        <v>547</v>
      </c>
      <c r="E141" s="125"/>
      <c r="F141" s="126">
        <v>350000</v>
      </c>
      <c r="G141" s="159"/>
      <c r="H141" s="157"/>
      <c r="I141" s="129">
        <f t="shared" si="18"/>
        <v>350000</v>
      </c>
      <c r="J141" s="125"/>
      <c r="K141" s="131">
        <v>0</v>
      </c>
      <c r="L141" s="129">
        <f t="shared" si="19"/>
        <v>0</v>
      </c>
      <c r="M141" s="125"/>
      <c r="N141" s="132">
        <v>0</v>
      </c>
      <c r="O141" s="129">
        <f t="shared" si="20"/>
        <v>0</v>
      </c>
      <c r="P141" s="125"/>
      <c r="Q141" s="172" t="s">
        <v>552</v>
      </c>
    </row>
    <row r="142" spans="1:17" outlineLevel="1" x14ac:dyDescent="0.3">
      <c r="A142" s="145"/>
      <c r="B142" s="124">
        <v>631</v>
      </c>
      <c r="C142" s="124">
        <v>1</v>
      </c>
      <c r="D142" s="183" t="s">
        <v>373</v>
      </c>
      <c r="E142" s="125"/>
      <c r="F142" s="126">
        <f>1509671.99+82505.37</f>
        <v>1592177.3599999999</v>
      </c>
      <c r="G142" s="159"/>
      <c r="H142" s="157"/>
      <c r="I142" s="129">
        <f t="shared" si="18"/>
        <v>1592177.3599999999</v>
      </c>
      <c r="J142" s="125"/>
      <c r="K142" s="131">
        <v>1900000</v>
      </c>
      <c r="L142" s="129">
        <f t="shared" si="19"/>
        <v>1900000</v>
      </c>
      <c r="M142" s="125"/>
      <c r="N142" s="132">
        <v>300000</v>
      </c>
      <c r="O142" s="129">
        <f t="shared" si="20"/>
        <v>300000</v>
      </c>
      <c r="P142" s="125"/>
      <c r="Q142" s="172" t="s">
        <v>552</v>
      </c>
    </row>
    <row r="143" spans="1:17" outlineLevel="1" x14ac:dyDescent="0.3">
      <c r="A143" s="145"/>
      <c r="B143" s="124">
        <v>631</v>
      </c>
      <c r="C143" s="124">
        <v>4</v>
      </c>
      <c r="D143" s="183" t="s">
        <v>375</v>
      </c>
      <c r="E143" s="125"/>
      <c r="F143" s="126">
        <v>118060</v>
      </c>
      <c r="G143" s="159"/>
      <c r="H143" s="157"/>
      <c r="I143" s="129">
        <f t="shared" si="18"/>
        <v>118060</v>
      </c>
      <c r="J143" s="125"/>
      <c r="K143" s="131">
        <v>0</v>
      </c>
      <c r="L143" s="129">
        <f t="shared" si="19"/>
        <v>0</v>
      </c>
      <c r="M143" s="125"/>
      <c r="N143" s="132">
        <v>0</v>
      </c>
      <c r="O143" s="129">
        <f t="shared" si="20"/>
        <v>0</v>
      </c>
      <c r="P143" s="125"/>
      <c r="Q143" s="172" t="s">
        <v>552</v>
      </c>
    </row>
    <row r="144" spans="1:17" outlineLevel="1" x14ac:dyDescent="0.3">
      <c r="A144" s="145"/>
      <c r="B144" s="124">
        <v>631</v>
      </c>
      <c r="C144" s="124">
        <v>5</v>
      </c>
      <c r="D144" s="183" t="s">
        <v>376</v>
      </c>
      <c r="E144" s="125"/>
      <c r="F144" s="126">
        <v>471940</v>
      </c>
      <c r="G144" s="159"/>
      <c r="H144" s="157"/>
      <c r="I144" s="129">
        <f t="shared" si="18"/>
        <v>471940</v>
      </c>
      <c r="J144" s="125"/>
      <c r="K144" s="131">
        <v>0</v>
      </c>
      <c r="L144" s="129">
        <f t="shared" si="19"/>
        <v>0</v>
      </c>
      <c r="M144" s="125"/>
      <c r="N144" s="132">
        <v>0</v>
      </c>
      <c r="O144" s="129">
        <f t="shared" si="20"/>
        <v>0</v>
      </c>
      <c r="P144" s="125"/>
      <c r="Q144" s="172" t="s">
        <v>552</v>
      </c>
    </row>
    <row r="145" spans="1:17" outlineLevel="1" x14ac:dyDescent="0.3">
      <c r="A145" s="145"/>
      <c r="B145" s="124">
        <v>631</v>
      </c>
      <c r="C145" s="124">
        <v>6</v>
      </c>
      <c r="D145" s="183" t="s">
        <v>516</v>
      </c>
      <c r="E145" s="125"/>
      <c r="F145" s="126">
        <v>200000</v>
      </c>
      <c r="G145" s="159"/>
      <c r="H145" s="157"/>
      <c r="I145" s="129">
        <f t="shared" si="18"/>
        <v>200000</v>
      </c>
      <c r="J145" s="125"/>
      <c r="K145" s="131">
        <v>1260000</v>
      </c>
      <c r="L145" s="129">
        <f t="shared" si="19"/>
        <v>1260000</v>
      </c>
      <c r="M145" s="125"/>
      <c r="N145" s="132">
        <v>440000</v>
      </c>
      <c r="O145" s="129">
        <f t="shared" si="20"/>
        <v>440000</v>
      </c>
      <c r="P145" s="125"/>
      <c r="Q145" s="172" t="s">
        <v>552</v>
      </c>
    </row>
    <row r="146" spans="1:17" outlineLevel="1" x14ac:dyDescent="0.3">
      <c r="A146" s="145"/>
      <c r="B146" s="124">
        <v>634</v>
      </c>
      <c r="C146" s="124">
        <v>2</v>
      </c>
      <c r="D146" s="183" t="s">
        <v>377</v>
      </c>
      <c r="E146" s="125"/>
      <c r="F146" s="126">
        <v>27346</v>
      </c>
      <c r="G146" s="159"/>
      <c r="H146" s="157"/>
      <c r="I146" s="129">
        <f t="shared" si="18"/>
        <v>27346</v>
      </c>
      <c r="J146" s="125"/>
      <c r="K146" s="131">
        <v>0</v>
      </c>
      <c r="L146" s="129">
        <f t="shared" si="19"/>
        <v>0</v>
      </c>
      <c r="M146" s="125"/>
      <c r="N146" s="132">
        <v>0</v>
      </c>
      <c r="O146" s="129">
        <f t="shared" si="20"/>
        <v>0</v>
      </c>
      <c r="P146" s="125"/>
      <c r="Q146" s="172" t="s">
        <v>552</v>
      </c>
    </row>
    <row r="147" spans="1:17" outlineLevel="1" x14ac:dyDescent="0.3">
      <c r="A147" s="145"/>
      <c r="B147" s="124">
        <v>634</v>
      </c>
      <c r="C147" s="124">
        <v>3</v>
      </c>
      <c r="D147" s="183" t="s">
        <v>378</v>
      </c>
      <c r="E147" s="125"/>
      <c r="F147" s="126">
        <v>5380</v>
      </c>
      <c r="G147" s="159"/>
      <c r="H147" s="157"/>
      <c r="I147" s="129">
        <f t="shared" si="18"/>
        <v>5380</v>
      </c>
      <c r="J147" s="125"/>
      <c r="K147" s="131">
        <v>0</v>
      </c>
      <c r="L147" s="129">
        <f t="shared" si="19"/>
        <v>0</v>
      </c>
      <c r="M147" s="125"/>
      <c r="N147" s="132">
        <v>0</v>
      </c>
      <c r="O147" s="129">
        <f t="shared" si="20"/>
        <v>0</v>
      </c>
      <c r="P147" s="125"/>
      <c r="Q147" s="172" t="s">
        <v>552</v>
      </c>
    </row>
    <row r="148" spans="1:17" x14ac:dyDescent="0.3">
      <c r="A148" s="145"/>
      <c r="B148" s="149"/>
      <c r="C148" s="149"/>
      <c r="D148" s="182" t="s">
        <v>416</v>
      </c>
      <c r="E148" s="125"/>
      <c r="F148" s="146">
        <f>SUM(F114:F147)</f>
        <v>13290682.459999999</v>
      </c>
      <c r="G148" s="159"/>
      <c r="H148" s="157"/>
      <c r="I148" s="146">
        <f>SUM(I114:I147)</f>
        <v>13290682.459999999</v>
      </c>
      <c r="J148" s="125"/>
      <c r="K148" s="146">
        <f>SUM(K114:K147)</f>
        <v>11916090.24</v>
      </c>
      <c r="L148" s="146">
        <f>SUM(L114:L147)</f>
        <v>11916090.24</v>
      </c>
      <c r="M148" s="125"/>
      <c r="N148" s="146">
        <f>SUM(N114:N147)</f>
        <v>6310000</v>
      </c>
      <c r="O148" s="146">
        <f>SUM(O114:O147)</f>
        <v>6310000</v>
      </c>
      <c r="P148" s="125"/>
    </row>
    <row r="149" spans="1:17" x14ac:dyDescent="0.3">
      <c r="A149" s="145"/>
      <c r="B149" s="149"/>
      <c r="C149" s="149"/>
      <c r="D149" s="189"/>
      <c r="E149" s="125"/>
      <c r="F149" s="125"/>
      <c r="G149" s="150"/>
      <c r="H149" s="151"/>
      <c r="I149" s="123"/>
      <c r="J149" s="125"/>
      <c r="K149" s="125"/>
      <c r="L149" s="123"/>
      <c r="M149" s="125"/>
      <c r="N149" s="125"/>
      <c r="O149" s="123">
        <f>SUM(N149:N149)</f>
        <v>0</v>
      </c>
      <c r="P149" s="125"/>
    </row>
    <row r="150" spans="1:17" x14ac:dyDescent="0.3">
      <c r="A150" s="145"/>
      <c r="B150" s="149"/>
      <c r="C150" s="149"/>
      <c r="D150" s="189"/>
      <c r="E150" s="125"/>
      <c r="F150" s="125"/>
      <c r="G150" s="150"/>
      <c r="H150" s="151"/>
      <c r="I150" s="123"/>
      <c r="J150" s="125"/>
      <c r="K150" s="125"/>
      <c r="L150" s="123"/>
      <c r="M150" s="125"/>
      <c r="N150" s="125"/>
      <c r="O150" s="123">
        <f>SUM(N150:N150)</f>
        <v>0</v>
      </c>
      <c r="P150" s="125"/>
    </row>
    <row r="151" spans="1:17" outlineLevel="1" x14ac:dyDescent="0.3">
      <c r="A151" s="145"/>
      <c r="B151" s="169">
        <v>515</v>
      </c>
      <c r="C151" s="169">
        <v>1</v>
      </c>
      <c r="D151" s="183" t="s">
        <v>519</v>
      </c>
      <c r="E151" s="125"/>
      <c r="F151" s="126">
        <v>70000</v>
      </c>
      <c r="G151" s="159"/>
      <c r="H151" s="157"/>
      <c r="I151" s="129">
        <f t="shared" ref="I151:I155" si="21">F151</f>
        <v>70000</v>
      </c>
      <c r="J151" s="125"/>
      <c r="K151" s="131">
        <v>0</v>
      </c>
      <c r="L151" s="129">
        <f t="shared" ref="L151:L155" si="22">K151</f>
        <v>0</v>
      </c>
      <c r="M151" s="125"/>
      <c r="N151" s="132">
        <v>0</v>
      </c>
      <c r="O151" s="129">
        <f t="shared" ref="O151:O155" si="23">N151</f>
        <v>0</v>
      </c>
      <c r="P151" s="125"/>
      <c r="Q151" s="172" t="s">
        <v>552</v>
      </c>
    </row>
    <row r="152" spans="1:17" outlineLevel="1" x14ac:dyDescent="0.3">
      <c r="A152" s="145"/>
      <c r="B152" s="169">
        <v>631</v>
      </c>
      <c r="C152" s="169">
        <v>2</v>
      </c>
      <c r="D152" s="183" t="s">
        <v>374</v>
      </c>
      <c r="E152" s="125"/>
      <c r="F152" s="126">
        <v>669147.11</v>
      </c>
      <c r="G152" s="159"/>
      <c r="H152" s="157"/>
      <c r="I152" s="129">
        <f t="shared" si="21"/>
        <v>669147.11</v>
      </c>
      <c r="J152" s="125"/>
      <c r="K152" s="131">
        <v>0</v>
      </c>
      <c r="L152" s="129">
        <f t="shared" si="22"/>
        <v>0</v>
      </c>
      <c r="M152" s="125"/>
      <c r="N152" s="132">
        <v>0</v>
      </c>
      <c r="O152" s="129">
        <f t="shared" si="23"/>
        <v>0</v>
      </c>
      <c r="P152" s="125"/>
      <c r="Q152" s="172" t="s">
        <v>552</v>
      </c>
    </row>
    <row r="153" spans="1:17" outlineLevel="1" x14ac:dyDescent="0.3">
      <c r="A153" s="145"/>
      <c r="B153" s="169">
        <v>632</v>
      </c>
      <c r="C153" s="169">
        <v>0</v>
      </c>
      <c r="D153" s="183" t="s">
        <v>539</v>
      </c>
      <c r="E153" s="125"/>
      <c r="F153" s="126">
        <v>0</v>
      </c>
      <c r="G153" s="159"/>
      <c r="H153" s="157"/>
      <c r="I153" s="129">
        <f t="shared" si="21"/>
        <v>0</v>
      </c>
      <c r="J153" s="125"/>
      <c r="K153" s="131">
        <v>0</v>
      </c>
      <c r="L153" s="129">
        <f t="shared" si="22"/>
        <v>0</v>
      </c>
      <c r="M153" s="125"/>
      <c r="N153" s="132">
        <v>800000</v>
      </c>
      <c r="O153" s="129">
        <f t="shared" si="23"/>
        <v>800000</v>
      </c>
      <c r="P153" s="125"/>
      <c r="Q153" s="172" t="s">
        <v>552</v>
      </c>
    </row>
    <row r="154" spans="1:17" outlineLevel="1" x14ac:dyDescent="0.3">
      <c r="A154" s="145"/>
      <c r="B154" s="169">
        <v>652</v>
      </c>
      <c r="C154" s="169">
        <v>29</v>
      </c>
      <c r="D154" s="183" t="s">
        <v>379</v>
      </c>
      <c r="E154" s="125"/>
      <c r="F154" s="126">
        <v>5383.81</v>
      </c>
      <c r="G154" s="159"/>
      <c r="H154" s="157"/>
      <c r="I154" s="129">
        <f t="shared" si="21"/>
        <v>5383.81</v>
      </c>
      <c r="J154" s="125"/>
      <c r="K154" s="131">
        <v>0</v>
      </c>
      <c r="L154" s="129">
        <f t="shared" si="22"/>
        <v>0</v>
      </c>
      <c r="M154" s="125"/>
      <c r="N154" s="132">
        <v>0</v>
      </c>
      <c r="O154" s="129">
        <f t="shared" si="23"/>
        <v>0</v>
      </c>
      <c r="P154" s="125"/>
      <c r="Q154" s="172" t="s">
        <v>552</v>
      </c>
    </row>
    <row r="155" spans="1:17" outlineLevel="1" x14ac:dyDescent="0.3">
      <c r="A155" s="145"/>
      <c r="B155" s="169">
        <v>665</v>
      </c>
      <c r="C155" s="169">
        <v>1</v>
      </c>
      <c r="D155" s="183" t="s">
        <v>525</v>
      </c>
      <c r="E155" s="125"/>
      <c r="F155" s="126">
        <v>200000</v>
      </c>
      <c r="G155" s="159"/>
      <c r="H155" s="157"/>
      <c r="I155" s="129">
        <f t="shared" si="21"/>
        <v>200000</v>
      </c>
      <c r="J155" s="125"/>
      <c r="K155" s="131">
        <v>0</v>
      </c>
      <c r="L155" s="129">
        <f t="shared" si="22"/>
        <v>0</v>
      </c>
      <c r="M155" s="125"/>
      <c r="N155" s="132">
        <v>0</v>
      </c>
      <c r="O155" s="129">
        <f t="shared" si="23"/>
        <v>0</v>
      </c>
      <c r="P155" s="125"/>
      <c r="Q155" s="172" t="s">
        <v>552</v>
      </c>
    </row>
    <row r="156" spans="1:17" x14ac:dyDescent="0.3">
      <c r="A156" s="145"/>
      <c r="B156" s="149"/>
      <c r="C156" s="149"/>
      <c r="D156" s="182" t="s">
        <v>417</v>
      </c>
      <c r="E156" s="125"/>
      <c r="F156" s="146">
        <f>SUM(F151:F155)</f>
        <v>944530.92</v>
      </c>
      <c r="G156" s="159"/>
      <c r="H156" s="157"/>
      <c r="I156" s="146">
        <f>SUM(I151:I155)</f>
        <v>944530.92</v>
      </c>
      <c r="J156" s="125"/>
      <c r="K156" s="146">
        <f>SUM(K151:K155)</f>
        <v>0</v>
      </c>
      <c r="L156" s="146">
        <f>SUM(L151:L155)</f>
        <v>0</v>
      </c>
      <c r="M156" s="125"/>
      <c r="N156" s="146">
        <f>SUM(N151:N155)</f>
        <v>800000</v>
      </c>
      <c r="O156" s="146">
        <f>SUM(O151:O155)</f>
        <v>800000</v>
      </c>
      <c r="P156" s="125"/>
    </row>
    <row r="157" spans="1:17" x14ac:dyDescent="0.3">
      <c r="A157" s="145"/>
      <c r="B157" s="149"/>
      <c r="C157" s="149"/>
      <c r="D157" s="189"/>
      <c r="E157" s="125"/>
      <c r="F157" s="125"/>
      <c r="G157" s="150"/>
      <c r="H157" s="151"/>
      <c r="I157" s="123"/>
      <c r="J157" s="125"/>
      <c r="K157" s="125"/>
      <c r="L157" s="123"/>
      <c r="M157" s="125"/>
      <c r="N157" s="125"/>
      <c r="O157" s="123"/>
      <c r="P157" s="125"/>
    </row>
    <row r="158" spans="1:17" x14ac:dyDescent="0.3">
      <c r="A158" s="145"/>
      <c r="B158" s="149"/>
      <c r="C158" s="149"/>
      <c r="D158" s="189"/>
      <c r="E158" s="125"/>
      <c r="F158" s="125"/>
      <c r="G158" s="150"/>
      <c r="H158" s="151"/>
      <c r="I158" s="123"/>
      <c r="J158" s="125"/>
      <c r="K158" s="125"/>
      <c r="L158" s="123"/>
      <c r="M158" s="125"/>
      <c r="N158" s="125"/>
      <c r="O158" s="123"/>
      <c r="P158" s="125"/>
    </row>
    <row r="159" spans="1:17" outlineLevel="1" x14ac:dyDescent="0.3">
      <c r="A159" s="145"/>
      <c r="B159" s="124">
        <v>670</v>
      </c>
      <c r="C159" s="124">
        <v>1</v>
      </c>
      <c r="D159" s="183" t="s">
        <v>13</v>
      </c>
      <c r="E159" s="125"/>
      <c r="F159" s="126">
        <v>100000</v>
      </c>
      <c r="G159" s="159"/>
      <c r="H159" s="157"/>
      <c r="I159" s="129">
        <f t="shared" ref="I159:I193" si="24">F159</f>
        <v>100000</v>
      </c>
      <c r="J159" s="125"/>
      <c r="K159" s="131">
        <v>100000</v>
      </c>
      <c r="L159" s="129">
        <f t="shared" ref="L159:L193" si="25">K159</f>
        <v>100000</v>
      </c>
      <c r="M159" s="125"/>
      <c r="N159" s="132">
        <v>100000</v>
      </c>
      <c r="O159" s="129">
        <f t="shared" ref="O159:O193" si="26">N159</f>
        <v>100000</v>
      </c>
      <c r="P159" s="125"/>
      <c r="Q159" s="171" t="s">
        <v>551</v>
      </c>
    </row>
    <row r="160" spans="1:17" outlineLevel="1" x14ac:dyDescent="0.3">
      <c r="A160" s="145"/>
      <c r="B160" s="124">
        <v>670</v>
      </c>
      <c r="C160" s="124">
        <v>2</v>
      </c>
      <c r="D160" s="183" t="s">
        <v>380</v>
      </c>
      <c r="E160" s="125"/>
      <c r="F160" s="126">
        <v>15000</v>
      </c>
      <c r="G160" s="159"/>
      <c r="H160" s="157"/>
      <c r="I160" s="129">
        <f t="shared" si="24"/>
        <v>15000</v>
      </c>
      <c r="J160" s="125"/>
      <c r="K160" s="131">
        <v>15000</v>
      </c>
      <c r="L160" s="129">
        <f t="shared" si="25"/>
        <v>15000</v>
      </c>
      <c r="M160" s="125"/>
      <c r="N160" s="132">
        <v>15000</v>
      </c>
      <c r="O160" s="129">
        <f t="shared" si="26"/>
        <v>15000</v>
      </c>
      <c r="P160" s="125"/>
      <c r="Q160" s="171" t="s">
        <v>551</v>
      </c>
    </row>
    <row r="161" spans="1:17" outlineLevel="1" x14ac:dyDescent="0.3">
      <c r="A161" s="145"/>
      <c r="B161" s="124">
        <v>670</v>
      </c>
      <c r="C161" s="124">
        <v>3</v>
      </c>
      <c r="D161" s="183" t="s">
        <v>14</v>
      </c>
      <c r="E161" s="125"/>
      <c r="F161" s="126">
        <v>25000</v>
      </c>
      <c r="G161" s="159"/>
      <c r="H161" s="157"/>
      <c r="I161" s="129">
        <f t="shared" si="24"/>
        <v>25000</v>
      </c>
      <c r="J161" s="125"/>
      <c r="K161" s="131">
        <v>25000</v>
      </c>
      <c r="L161" s="129">
        <f t="shared" si="25"/>
        <v>25000</v>
      </c>
      <c r="M161" s="125"/>
      <c r="N161" s="132">
        <v>25000</v>
      </c>
      <c r="O161" s="129">
        <f t="shared" si="26"/>
        <v>25000</v>
      </c>
      <c r="P161" s="125"/>
      <c r="Q161" s="171" t="s">
        <v>551</v>
      </c>
    </row>
    <row r="162" spans="1:17" outlineLevel="1" x14ac:dyDescent="0.3">
      <c r="A162" s="145"/>
      <c r="B162" s="124">
        <v>670</v>
      </c>
      <c r="C162" s="124">
        <v>4</v>
      </c>
      <c r="D162" s="183" t="s">
        <v>253</v>
      </c>
      <c r="E162" s="125"/>
      <c r="F162" s="126">
        <v>16000</v>
      </c>
      <c r="G162" s="159"/>
      <c r="H162" s="157"/>
      <c r="I162" s="129">
        <f t="shared" si="24"/>
        <v>16000</v>
      </c>
      <c r="J162" s="125"/>
      <c r="K162" s="131">
        <v>16000</v>
      </c>
      <c r="L162" s="129">
        <f t="shared" si="25"/>
        <v>16000</v>
      </c>
      <c r="M162" s="125"/>
      <c r="N162" s="132">
        <v>16000</v>
      </c>
      <c r="O162" s="129">
        <f t="shared" si="26"/>
        <v>16000</v>
      </c>
      <c r="P162" s="125"/>
      <c r="Q162" s="171" t="s">
        <v>551</v>
      </c>
    </row>
    <row r="163" spans="1:17" outlineLevel="1" x14ac:dyDescent="0.3">
      <c r="A163" s="145"/>
      <c r="B163" s="124">
        <v>674</v>
      </c>
      <c r="C163" s="124">
        <v>0</v>
      </c>
      <c r="D163" s="183" t="s">
        <v>381</v>
      </c>
      <c r="E163" s="125"/>
      <c r="F163" s="126">
        <v>11000</v>
      </c>
      <c r="G163" s="159"/>
      <c r="H163" s="157"/>
      <c r="I163" s="129">
        <f t="shared" si="24"/>
        <v>11000</v>
      </c>
      <c r="J163" s="125"/>
      <c r="K163" s="131">
        <v>11000</v>
      </c>
      <c r="L163" s="129">
        <f t="shared" si="25"/>
        <v>11000</v>
      </c>
      <c r="M163" s="125"/>
      <c r="N163" s="132">
        <v>11000</v>
      </c>
      <c r="O163" s="129">
        <f t="shared" si="26"/>
        <v>11000</v>
      </c>
      <c r="P163" s="125"/>
      <c r="Q163" s="171" t="s">
        <v>551</v>
      </c>
    </row>
    <row r="164" spans="1:17" outlineLevel="1" x14ac:dyDescent="0.3">
      <c r="A164" s="145"/>
      <c r="B164" s="124">
        <v>676</v>
      </c>
      <c r="C164" s="124">
        <v>1</v>
      </c>
      <c r="D164" s="183" t="s">
        <v>382</v>
      </c>
      <c r="E164" s="125"/>
      <c r="F164" s="126">
        <v>150000</v>
      </c>
      <c r="G164" s="159"/>
      <c r="H164" s="157"/>
      <c r="I164" s="129">
        <f t="shared" si="24"/>
        <v>150000</v>
      </c>
      <c r="J164" s="125"/>
      <c r="K164" s="131">
        <v>150000</v>
      </c>
      <c r="L164" s="129">
        <f t="shared" si="25"/>
        <v>150000</v>
      </c>
      <c r="M164" s="125"/>
      <c r="N164" s="132">
        <v>150000</v>
      </c>
      <c r="O164" s="129">
        <f t="shared" si="26"/>
        <v>150000</v>
      </c>
      <c r="P164" s="125"/>
      <c r="Q164" s="171" t="s">
        <v>551</v>
      </c>
    </row>
    <row r="165" spans="1:17" outlineLevel="1" x14ac:dyDescent="0.3">
      <c r="A165" s="145"/>
      <c r="B165" s="124">
        <v>676</v>
      </c>
      <c r="C165" s="124">
        <v>2</v>
      </c>
      <c r="D165" s="183" t="s">
        <v>383</v>
      </c>
      <c r="E165" s="125"/>
      <c r="F165" s="126">
        <v>25000</v>
      </c>
      <c r="G165" s="159"/>
      <c r="H165" s="157"/>
      <c r="I165" s="129">
        <f t="shared" si="24"/>
        <v>25000</v>
      </c>
      <c r="J165" s="125"/>
      <c r="K165" s="131">
        <v>25000</v>
      </c>
      <c r="L165" s="129">
        <f t="shared" si="25"/>
        <v>25000</v>
      </c>
      <c r="M165" s="125"/>
      <c r="N165" s="132">
        <v>25000</v>
      </c>
      <c r="O165" s="129">
        <f t="shared" si="26"/>
        <v>25000</v>
      </c>
      <c r="P165" s="125"/>
      <c r="Q165" s="171" t="s">
        <v>551</v>
      </c>
    </row>
    <row r="166" spans="1:17" outlineLevel="1" x14ac:dyDescent="0.3">
      <c r="A166" s="145"/>
      <c r="B166" s="124">
        <v>676</v>
      </c>
      <c r="C166" s="124">
        <v>3</v>
      </c>
      <c r="D166" s="183" t="s">
        <v>384</v>
      </c>
      <c r="E166" s="125"/>
      <c r="F166" s="126">
        <v>8000</v>
      </c>
      <c r="G166" s="159"/>
      <c r="H166" s="157"/>
      <c r="I166" s="129">
        <f t="shared" si="24"/>
        <v>8000</v>
      </c>
      <c r="J166" s="125"/>
      <c r="K166" s="131">
        <v>8000</v>
      </c>
      <c r="L166" s="129">
        <f t="shared" si="25"/>
        <v>8000</v>
      </c>
      <c r="M166" s="125"/>
      <c r="N166" s="132">
        <v>8000</v>
      </c>
      <c r="O166" s="129">
        <f t="shared" si="26"/>
        <v>8000</v>
      </c>
      <c r="P166" s="125"/>
      <c r="Q166" s="171" t="s">
        <v>551</v>
      </c>
    </row>
    <row r="167" spans="1:17" outlineLevel="1" x14ac:dyDescent="0.3">
      <c r="A167" s="145"/>
      <c r="B167" s="124">
        <v>676</v>
      </c>
      <c r="C167" s="124">
        <v>4</v>
      </c>
      <c r="D167" s="183" t="s">
        <v>258</v>
      </c>
      <c r="E167" s="125"/>
      <c r="F167" s="126">
        <v>20000</v>
      </c>
      <c r="G167" s="159"/>
      <c r="H167" s="157"/>
      <c r="I167" s="129">
        <f t="shared" si="24"/>
        <v>20000</v>
      </c>
      <c r="J167" s="125"/>
      <c r="K167" s="131">
        <v>20000</v>
      </c>
      <c r="L167" s="129">
        <f t="shared" si="25"/>
        <v>20000</v>
      </c>
      <c r="M167" s="125"/>
      <c r="N167" s="132">
        <v>20000</v>
      </c>
      <c r="O167" s="129">
        <f t="shared" si="26"/>
        <v>20000</v>
      </c>
      <c r="P167" s="125"/>
      <c r="Q167" s="171" t="s">
        <v>551</v>
      </c>
    </row>
    <row r="168" spans="1:17" outlineLevel="1" x14ac:dyDescent="0.3">
      <c r="A168" s="145"/>
      <c r="B168" s="124">
        <v>676</v>
      </c>
      <c r="C168" s="124">
        <v>5</v>
      </c>
      <c r="D168" s="183" t="s">
        <v>385</v>
      </c>
      <c r="E168" s="125"/>
      <c r="F168" s="126">
        <v>10000</v>
      </c>
      <c r="G168" s="159"/>
      <c r="H168" s="157"/>
      <c r="I168" s="129">
        <f t="shared" si="24"/>
        <v>10000</v>
      </c>
      <c r="J168" s="125"/>
      <c r="K168" s="131">
        <v>10000</v>
      </c>
      <c r="L168" s="129">
        <f t="shared" si="25"/>
        <v>10000</v>
      </c>
      <c r="M168" s="125"/>
      <c r="N168" s="132">
        <v>10000</v>
      </c>
      <c r="O168" s="129">
        <f t="shared" si="26"/>
        <v>10000</v>
      </c>
      <c r="P168" s="125"/>
      <c r="Q168" s="171" t="s">
        <v>551</v>
      </c>
    </row>
    <row r="169" spans="1:17" outlineLevel="1" x14ac:dyDescent="0.3">
      <c r="A169" s="145"/>
      <c r="B169" s="124">
        <v>676</v>
      </c>
      <c r="C169" s="124">
        <v>6</v>
      </c>
      <c r="D169" s="183" t="s">
        <v>386</v>
      </c>
      <c r="E169" s="125"/>
      <c r="F169" s="126">
        <v>20000</v>
      </c>
      <c r="G169" s="159"/>
      <c r="H169" s="157"/>
      <c r="I169" s="129">
        <f t="shared" si="24"/>
        <v>20000</v>
      </c>
      <c r="J169" s="125"/>
      <c r="K169" s="131">
        <v>20000</v>
      </c>
      <c r="L169" s="129">
        <f t="shared" si="25"/>
        <v>20000</v>
      </c>
      <c r="M169" s="125"/>
      <c r="N169" s="132">
        <v>20000</v>
      </c>
      <c r="O169" s="129">
        <f t="shared" si="26"/>
        <v>20000</v>
      </c>
      <c r="P169" s="125"/>
      <c r="Q169" s="171" t="s">
        <v>551</v>
      </c>
    </row>
    <row r="170" spans="1:17" outlineLevel="1" x14ac:dyDescent="0.3">
      <c r="A170" s="145"/>
      <c r="B170" s="124">
        <v>676</v>
      </c>
      <c r="C170" s="124">
        <v>7</v>
      </c>
      <c r="D170" s="183" t="s">
        <v>387</v>
      </c>
      <c r="E170" s="125"/>
      <c r="F170" s="126">
        <v>10000</v>
      </c>
      <c r="G170" s="159"/>
      <c r="H170" s="157"/>
      <c r="I170" s="129">
        <f t="shared" si="24"/>
        <v>10000</v>
      </c>
      <c r="J170" s="125"/>
      <c r="K170" s="131">
        <v>10000</v>
      </c>
      <c r="L170" s="129">
        <f t="shared" si="25"/>
        <v>10000</v>
      </c>
      <c r="M170" s="125"/>
      <c r="N170" s="132">
        <v>10000</v>
      </c>
      <c r="O170" s="129">
        <f t="shared" si="26"/>
        <v>10000</v>
      </c>
      <c r="P170" s="125"/>
      <c r="Q170" s="171" t="s">
        <v>551</v>
      </c>
    </row>
    <row r="171" spans="1:17" outlineLevel="1" x14ac:dyDescent="0.3">
      <c r="A171" s="145"/>
      <c r="B171" s="124">
        <v>676</v>
      </c>
      <c r="C171" s="124">
        <v>8</v>
      </c>
      <c r="D171" s="183" t="s">
        <v>388</v>
      </c>
      <c r="E171" s="125"/>
      <c r="F171" s="126">
        <v>15000</v>
      </c>
      <c r="G171" s="159"/>
      <c r="H171" s="157"/>
      <c r="I171" s="129">
        <f t="shared" si="24"/>
        <v>15000</v>
      </c>
      <c r="J171" s="125"/>
      <c r="K171" s="131">
        <v>15000</v>
      </c>
      <c r="L171" s="129">
        <f t="shared" si="25"/>
        <v>15000</v>
      </c>
      <c r="M171" s="125"/>
      <c r="N171" s="132">
        <v>15000</v>
      </c>
      <c r="O171" s="129">
        <f t="shared" si="26"/>
        <v>15000</v>
      </c>
      <c r="P171" s="125"/>
      <c r="Q171" s="171" t="s">
        <v>551</v>
      </c>
    </row>
    <row r="172" spans="1:17" outlineLevel="1" x14ac:dyDescent="0.3">
      <c r="A172" s="145"/>
      <c r="B172" s="124">
        <v>676</v>
      </c>
      <c r="C172" s="124">
        <v>9</v>
      </c>
      <c r="D172" s="183" t="s">
        <v>389</v>
      </c>
      <c r="E172" s="125"/>
      <c r="F172" s="126">
        <v>5000</v>
      </c>
      <c r="G172" s="159"/>
      <c r="H172" s="157"/>
      <c r="I172" s="129">
        <f t="shared" si="24"/>
        <v>5000</v>
      </c>
      <c r="J172" s="125"/>
      <c r="K172" s="131">
        <v>5000</v>
      </c>
      <c r="L172" s="129">
        <f t="shared" si="25"/>
        <v>5000</v>
      </c>
      <c r="M172" s="125"/>
      <c r="N172" s="132">
        <v>5000</v>
      </c>
      <c r="O172" s="129">
        <f t="shared" si="26"/>
        <v>5000</v>
      </c>
      <c r="P172" s="125"/>
      <c r="Q172" s="171" t="s">
        <v>551</v>
      </c>
    </row>
    <row r="173" spans="1:17" outlineLevel="1" x14ac:dyDescent="0.3">
      <c r="A173" s="145"/>
      <c r="B173" s="124">
        <v>676</v>
      </c>
      <c r="C173" s="124">
        <v>10</v>
      </c>
      <c r="D173" s="183" t="s">
        <v>390</v>
      </c>
      <c r="E173" s="125"/>
      <c r="F173" s="126">
        <v>20000</v>
      </c>
      <c r="G173" s="159"/>
      <c r="H173" s="157"/>
      <c r="I173" s="129">
        <f t="shared" si="24"/>
        <v>20000</v>
      </c>
      <c r="J173" s="125"/>
      <c r="K173" s="131">
        <v>20000</v>
      </c>
      <c r="L173" s="129">
        <f t="shared" si="25"/>
        <v>20000</v>
      </c>
      <c r="M173" s="125"/>
      <c r="N173" s="132">
        <v>20000</v>
      </c>
      <c r="O173" s="129">
        <f t="shared" si="26"/>
        <v>20000</v>
      </c>
      <c r="P173" s="125"/>
      <c r="Q173" s="171" t="s">
        <v>551</v>
      </c>
    </row>
    <row r="174" spans="1:17" outlineLevel="1" x14ac:dyDescent="0.3">
      <c r="A174" s="145"/>
      <c r="B174" s="124">
        <v>676</v>
      </c>
      <c r="C174" s="124">
        <v>11</v>
      </c>
      <c r="D174" s="183" t="s">
        <v>391</v>
      </c>
      <c r="E174" s="125"/>
      <c r="F174" s="126">
        <v>6000</v>
      </c>
      <c r="G174" s="159"/>
      <c r="H174" s="157"/>
      <c r="I174" s="129">
        <f t="shared" si="24"/>
        <v>6000</v>
      </c>
      <c r="J174" s="125"/>
      <c r="K174" s="131">
        <v>6000</v>
      </c>
      <c r="L174" s="129">
        <f t="shared" si="25"/>
        <v>6000</v>
      </c>
      <c r="M174" s="125"/>
      <c r="N174" s="132">
        <v>6000</v>
      </c>
      <c r="O174" s="129">
        <f t="shared" si="26"/>
        <v>6000</v>
      </c>
      <c r="P174" s="125"/>
      <c r="Q174" s="171" t="s">
        <v>551</v>
      </c>
    </row>
    <row r="175" spans="1:17" outlineLevel="1" x14ac:dyDescent="0.3">
      <c r="A175" s="145"/>
      <c r="B175" s="124">
        <v>676</v>
      </c>
      <c r="C175" s="124">
        <v>12</v>
      </c>
      <c r="D175" s="183" t="s">
        <v>392</v>
      </c>
      <c r="E175" s="125"/>
      <c r="F175" s="126">
        <v>5000</v>
      </c>
      <c r="G175" s="159"/>
      <c r="H175" s="157"/>
      <c r="I175" s="129">
        <f t="shared" si="24"/>
        <v>5000</v>
      </c>
      <c r="J175" s="125"/>
      <c r="K175" s="131">
        <v>5000</v>
      </c>
      <c r="L175" s="129">
        <f t="shared" si="25"/>
        <v>5000</v>
      </c>
      <c r="M175" s="125"/>
      <c r="N175" s="132">
        <v>5000</v>
      </c>
      <c r="O175" s="129">
        <f t="shared" si="26"/>
        <v>5000</v>
      </c>
      <c r="P175" s="125"/>
      <c r="Q175" s="171" t="s">
        <v>551</v>
      </c>
    </row>
    <row r="176" spans="1:17" outlineLevel="1" x14ac:dyDescent="0.3">
      <c r="A176" s="145"/>
      <c r="B176" s="124">
        <v>676</v>
      </c>
      <c r="C176" s="124">
        <v>13</v>
      </c>
      <c r="D176" s="183" t="s">
        <v>393</v>
      </c>
      <c r="E176" s="125"/>
      <c r="F176" s="126">
        <v>500000</v>
      </c>
      <c r="G176" s="159"/>
      <c r="H176" s="157"/>
      <c r="I176" s="129">
        <f t="shared" si="24"/>
        <v>500000</v>
      </c>
      <c r="J176" s="125"/>
      <c r="K176" s="131">
        <v>500000</v>
      </c>
      <c r="L176" s="129">
        <f t="shared" si="25"/>
        <v>500000</v>
      </c>
      <c r="M176" s="125"/>
      <c r="N176" s="132">
        <v>500000</v>
      </c>
      <c r="O176" s="129">
        <f t="shared" si="26"/>
        <v>500000</v>
      </c>
      <c r="P176" s="125"/>
      <c r="Q176" s="171" t="s">
        <v>551</v>
      </c>
    </row>
    <row r="177" spans="1:17" outlineLevel="1" x14ac:dyDescent="0.3">
      <c r="A177" s="145"/>
      <c r="B177" s="124">
        <v>676</v>
      </c>
      <c r="C177" s="124">
        <v>14</v>
      </c>
      <c r="D177" s="183" t="s">
        <v>394</v>
      </c>
      <c r="E177" s="125"/>
      <c r="F177" s="126">
        <v>500000</v>
      </c>
      <c r="G177" s="159"/>
      <c r="H177" s="157"/>
      <c r="I177" s="129">
        <f t="shared" si="24"/>
        <v>500000</v>
      </c>
      <c r="J177" s="125"/>
      <c r="K177" s="131">
        <v>500000</v>
      </c>
      <c r="L177" s="129">
        <f t="shared" si="25"/>
        <v>500000</v>
      </c>
      <c r="M177" s="125"/>
      <c r="N177" s="132">
        <v>500000</v>
      </c>
      <c r="O177" s="129">
        <f t="shared" si="26"/>
        <v>500000</v>
      </c>
      <c r="P177" s="125"/>
      <c r="Q177" s="171" t="s">
        <v>551</v>
      </c>
    </row>
    <row r="178" spans="1:17" outlineLevel="1" x14ac:dyDescent="0.3">
      <c r="A178" s="145"/>
      <c r="B178" s="124">
        <v>676</v>
      </c>
      <c r="C178" s="124">
        <v>15</v>
      </c>
      <c r="D178" s="183" t="s">
        <v>395</v>
      </c>
      <c r="E178" s="125"/>
      <c r="F178" s="126">
        <v>500000</v>
      </c>
      <c r="G178" s="159"/>
      <c r="H178" s="157"/>
      <c r="I178" s="129">
        <f t="shared" si="24"/>
        <v>500000</v>
      </c>
      <c r="J178" s="125"/>
      <c r="K178" s="131">
        <v>500000</v>
      </c>
      <c r="L178" s="129">
        <f t="shared" si="25"/>
        <v>500000</v>
      </c>
      <c r="M178" s="125"/>
      <c r="N178" s="132">
        <v>500000</v>
      </c>
      <c r="O178" s="129">
        <f t="shared" si="26"/>
        <v>500000</v>
      </c>
      <c r="P178" s="125"/>
      <c r="Q178" s="171" t="s">
        <v>551</v>
      </c>
    </row>
    <row r="179" spans="1:17" outlineLevel="1" x14ac:dyDescent="0.3">
      <c r="A179" s="145"/>
      <c r="B179" s="124">
        <v>678</v>
      </c>
      <c r="C179" s="124">
        <v>1</v>
      </c>
      <c r="D179" s="183" t="s">
        <v>396</v>
      </c>
      <c r="E179" s="125"/>
      <c r="F179" s="126">
        <v>10000</v>
      </c>
      <c r="G179" s="159"/>
      <c r="H179" s="157"/>
      <c r="I179" s="129">
        <f t="shared" si="24"/>
        <v>10000</v>
      </c>
      <c r="J179" s="125"/>
      <c r="K179" s="131">
        <v>10000</v>
      </c>
      <c r="L179" s="129">
        <f t="shared" si="25"/>
        <v>10000</v>
      </c>
      <c r="M179" s="125"/>
      <c r="N179" s="132">
        <v>10000</v>
      </c>
      <c r="O179" s="129">
        <f t="shared" si="26"/>
        <v>10000</v>
      </c>
      <c r="P179" s="125"/>
      <c r="Q179" s="171" t="s">
        <v>551</v>
      </c>
    </row>
    <row r="180" spans="1:17" outlineLevel="1" x14ac:dyDescent="0.3">
      <c r="A180" s="145"/>
      <c r="B180" s="124">
        <v>678</v>
      </c>
      <c r="C180" s="124">
        <v>2</v>
      </c>
      <c r="D180" s="183" t="s">
        <v>271</v>
      </c>
      <c r="E180" s="125"/>
      <c r="F180" s="126">
        <v>16000</v>
      </c>
      <c r="G180" s="159"/>
      <c r="H180" s="157"/>
      <c r="I180" s="129">
        <f t="shared" si="24"/>
        <v>16000</v>
      </c>
      <c r="J180" s="125"/>
      <c r="K180" s="131">
        <v>16000</v>
      </c>
      <c r="L180" s="129">
        <f t="shared" si="25"/>
        <v>16000</v>
      </c>
      <c r="M180" s="125"/>
      <c r="N180" s="132">
        <v>16000</v>
      </c>
      <c r="O180" s="129">
        <f t="shared" si="26"/>
        <v>16000</v>
      </c>
      <c r="P180" s="125"/>
      <c r="Q180" s="171" t="s">
        <v>551</v>
      </c>
    </row>
    <row r="181" spans="1:17" outlineLevel="1" x14ac:dyDescent="0.3">
      <c r="A181" s="145"/>
      <c r="B181" s="124">
        <v>678</v>
      </c>
      <c r="C181" s="124">
        <v>3</v>
      </c>
      <c r="D181" s="183" t="s">
        <v>397</v>
      </c>
      <c r="E181" s="125"/>
      <c r="F181" s="126">
        <v>15000</v>
      </c>
      <c r="G181" s="159"/>
      <c r="H181" s="157"/>
      <c r="I181" s="129">
        <f t="shared" si="24"/>
        <v>15000</v>
      </c>
      <c r="J181" s="125"/>
      <c r="K181" s="131">
        <v>15000</v>
      </c>
      <c r="L181" s="129">
        <f t="shared" si="25"/>
        <v>15000</v>
      </c>
      <c r="M181" s="125"/>
      <c r="N181" s="132">
        <v>15000</v>
      </c>
      <c r="O181" s="129">
        <f t="shared" si="26"/>
        <v>15000</v>
      </c>
      <c r="P181" s="125"/>
      <c r="Q181" s="171" t="s">
        <v>551</v>
      </c>
    </row>
    <row r="182" spans="1:17" outlineLevel="1" x14ac:dyDescent="0.3">
      <c r="A182" s="145"/>
      <c r="B182" s="124">
        <v>680</v>
      </c>
      <c r="C182" s="124">
        <v>0</v>
      </c>
      <c r="D182" s="183" t="s">
        <v>398</v>
      </c>
      <c r="E182" s="125"/>
      <c r="F182" s="126">
        <v>20000</v>
      </c>
      <c r="G182" s="159"/>
      <c r="H182" s="157"/>
      <c r="I182" s="129">
        <f t="shared" si="24"/>
        <v>20000</v>
      </c>
      <c r="J182" s="125"/>
      <c r="K182" s="131">
        <v>20000</v>
      </c>
      <c r="L182" s="129">
        <f t="shared" si="25"/>
        <v>20000</v>
      </c>
      <c r="M182" s="125"/>
      <c r="N182" s="132">
        <v>20000</v>
      </c>
      <c r="O182" s="129">
        <f t="shared" si="26"/>
        <v>20000</v>
      </c>
      <c r="P182" s="125"/>
      <c r="Q182" s="171" t="s">
        <v>551</v>
      </c>
    </row>
    <row r="183" spans="1:17" outlineLevel="1" x14ac:dyDescent="0.3">
      <c r="A183" s="145"/>
      <c r="B183" s="124">
        <v>684</v>
      </c>
      <c r="C183" s="124">
        <v>1</v>
      </c>
      <c r="D183" s="183" t="s">
        <v>399</v>
      </c>
      <c r="E183" s="125"/>
      <c r="F183" s="126">
        <v>7000</v>
      </c>
      <c r="G183" s="159"/>
      <c r="H183" s="157"/>
      <c r="I183" s="129">
        <f t="shared" si="24"/>
        <v>7000</v>
      </c>
      <c r="J183" s="125"/>
      <c r="K183" s="131">
        <v>7000</v>
      </c>
      <c r="L183" s="129">
        <f t="shared" si="25"/>
        <v>7000</v>
      </c>
      <c r="M183" s="125"/>
      <c r="N183" s="132">
        <v>7000</v>
      </c>
      <c r="O183" s="129">
        <f t="shared" si="26"/>
        <v>7000</v>
      </c>
      <c r="P183" s="125"/>
      <c r="Q183" s="171" t="s">
        <v>551</v>
      </c>
    </row>
    <row r="184" spans="1:17" outlineLevel="1" x14ac:dyDescent="0.3">
      <c r="A184" s="145"/>
      <c r="B184" s="124">
        <v>684</v>
      </c>
      <c r="C184" s="124">
        <v>2</v>
      </c>
      <c r="D184" s="183" t="s">
        <v>400</v>
      </c>
      <c r="E184" s="125"/>
      <c r="F184" s="126">
        <v>45000</v>
      </c>
      <c r="G184" s="159"/>
      <c r="H184" s="157"/>
      <c r="I184" s="129">
        <f t="shared" si="24"/>
        <v>45000</v>
      </c>
      <c r="J184" s="125"/>
      <c r="K184" s="131">
        <v>45000</v>
      </c>
      <c r="L184" s="129">
        <f t="shared" si="25"/>
        <v>45000</v>
      </c>
      <c r="M184" s="125"/>
      <c r="N184" s="132">
        <v>45000</v>
      </c>
      <c r="O184" s="129">
        <f t="shared" si="26"/>
        <v>45000</v>
      </c>
      <c r="P184" s="125"/>
      <c r="Q184" s="171" t="s">
        <v>551</v>
      </c>
    </row>
    <row r="185" spans="1:17" outlineLevel="1" x14ac:dyDescent="0.3">
      <c r="A185" s="145"/>
      <c r="B185" s="124">
        <v>684</v>
      </c>
      <c r="C185" s="124">
        <v>5</v>
      </c>
      <c r="D185" s="183" t="s">
        <v>401</v>
      </c>
      <c r="E185" s="125"/>
      <c r="F185" s="126">
        <v>100000</v>
      </c>
      <c r="G185" s="159"/>
      <c r="H185" s="157"/>
      <c r="I185" s="129">
        <f t="shared" si="24"/>
        <v>100000</v>
      </c>
      <c r="J185" s="125"/>
      <c r="K185" s="131">
        <v>100000</v>
      </c>
      <c r="L185" s="129">
        <f t="shared" si="25"/>
        <v>100000</v>
      </c>
      <c r="M185" s="125"/>
      <c r="N185" s="132">
        <v>100000</v>
      </c>
      <c r="O185" s="129">
        <f t="shared" si="26"/>
        <v>100000</v>
      </c>
      <c r="P185" s="125"/>
      <c r="Q185" s="171" t="s">
        <v>551</v>
      </c>
    </row>
    <row r="186" spans="1:17" outlineLevel="1" x14ac:dyDescent="0.3">
      <c r="A186" s="145"/>
      <c r="B186" s="124">
        <v>688</v>
      </c>
      <c r="C186" s="124">
        <v>0</v>
      </c>
      <c r="D186" s="183" t="s">
        <v>402</v>
      </c>
      <c r="E186" s="125"/>
      <c r="F186" s="126">
        <v>15000</v>
      </c>
      <c r="G186" s="159"/>
      <c r="H186" s="157"/>
      <c r="I186" s="129">
        <f t="shared" si="24"/>
        <v>15000</v>
      </c>
      <c r="J186" s="125"/>
      <c r="K186" s="131">
        <v>15000</v>
      </c>
      <c r="L186" s="129">
        <f t="shared" si="25"/>
        <v>15000</v>
      </c>
      <c r="M186" s="125"/>
      <c r="N186" s="132">
        <v>15000</v>
      </c>
      <c r="O186" s="129">
        <f t="shared" si="26"/>
        <v>15000</v>
      </c>
      <c r="P186" s="125"/>
      <c r="Q186" s="171" t="s">
        <v>551</v>
      </c>
    </row>
    <row r="187" spans="1:17" outlineLevel="1" x14ac:dyDescent="0.3">
      <c r="A187" s="145"/>
      <c r="B187" s="124">
        <v>694</v>
      </c>
      <c r="C187" s="124">
        <v>0</v>
      </c>
      <c r="D187" s="183" t="s">
        <v>403</v>
      </c>
      <c r="E187" s="125"/>
      <c r="F187" s="126">
        <v>10000</v>
      </c>
      <c r="G187" s="159"/>
      <c r="H187" s="157"/>
      <c r="I187" s="129">
        <f t="shared" si="24"/>
        <v>10000</v>
      </c>
      <c r="J187" s="125"/>
      <c r="K187" s="131">
        <v>10000</v>
      </c>
      <c r="L187" s="129">
        <f t="shared" si="25"/>
        <v>10000</v>
      </c>
      <c r="M187" s="125"/>
      <c r="N187" s="132">
        <v>10000</v>
      </c>
      <c r="O187" s="129">
        <f t="shared" si="26"/>
        <v>10000</v>
      </c>
      <c r="P187" s="125"/>
      <c r="Q187" s="171" t="s">
        <v>551</v>
      </c>
    </row>
    <row r="188" spans="1:17" outlineLevel="1" x14ac:dyDescent="0.3">
      <c r="A188" s="145"/>
      <c r="B188" s="124">
        <v>706</v>
      </c>
      <c r="C188" s="124">
        <v>0</v>
      </c>
      <c r="D188" s="183" t="s">
        <v>404</v>
      </c>
      <c r="E188" s="125"/>
      <c r="F188" s="126">
        <v>230000</v>
      </c>
      <c r="G188" s="159"/>
      <c r="H188" s="157"/>
      <c r="I188" s="129">
        <f t="shared" si="24"/>
        <v>230000</v>
      </c>
      <c r="J188" s="125"/>
      <c r="K188" s="131">
        <v>230000</v>
      </c>
      <c r="L188" s="129">
        <f t="shared" si="25"/>
        <v>230000</v>
      </c>
      <c r="M188" s="125"/>
      <c r="N188" s="132">
        <v>230000</v>
      </c>
      <c r="O188" s="129">
        <f t="shared" si="26"/>
        <v>230000</v>
      </c>
      <c r="P188" s="125"/>
      <c r="Q188" s="171" t="s">
        <v>551</v>
      </c>
    </row>
    <row r="189" spans="1:17" outlineLevel="1" x14ac:dyDescent="0.3">
      <c r="A189" s="145"/>
      <c r="B189" s="124">
        <v>720</v>
      </c>
      <c r="C189" s="124">
        <v>0</v>
      </c>
      <c r="D189" s="183" t="s">
        <v>405</v>
      </c>
      <c r="E189" s="125"/>
      <c r="F189" s="126">
        <v>8000</v>
      </c>
      <c r="G189" s="159"/>
      <c r="H189" s="157"/>
      <c r="I189" s="129">
        <f t="shared" si="24"/>
        <v>8000</v>
      </c>
      <c r="J189" s="125"/>
      <c r="K189" s="131">
        <v>8000</v>
      </c>
      <c r="L189" s="129">
        <f t="shared" si="25"/>
        <v>8000</v>
      </c>
      <c r="M189" s="125"/>
      <c r="N189" s="132">
        <v>8000</v>
      </c>
      <c r="O189" s="129">
        <f t="shared" si="26"/>
        <v>8000</v>
      </c>
      <c r="P189" s="125"/>
      <c r="Q189" s="171" t="s">
        <v>551</v>
      </c>
    </row>
    <row r="190" spans="1:17" outlineLevel="1" x14ac:dyDescent="0.3">
      <c r="A190" s="145"/>
      <c r="B190" s="124">
        <v>724</v>
      </c>
      <c r="C190" s="124">
        <v>0</v>
      </c>
      <c r="D190" s="183" t="s">
        <v>406</v>
      </c>
      <c r="E190" s="125"/>
      <c r="F190" s="126">
        <v>20000</v>
      </c>
      <c r="G190" s="159"/>
      <c r="H190" s="157"/>
      <c r="I190" s="129">
        <f t="shared" si="24"/>
        <v>20000</v>
      </c>
      <c r="J190" s="125"/>
      <c r="K190" s="131">
        <v>20000</v>
      </c>
      <c r="L190" s="129">
        <f t="shared" si="25"/>
        <v>20000</v>
      </c>
      <c r="M190" s="125"/>
      <c r="N190" s="132">
        <v>20000</v>
      </c>
      <c r="O190" s="129">
        <f t="shared" si="26"/>
        <v>20000</v>
      </c>
      <c r="P190" s="125"/>
      <c r="Q190" s="171" t="s">
        <v>551</v>
      </c>
    </row>
    <row r="191" spans="1:17" outlineLevel="1" x14ac:dyDescent="0.3">
      <c r="A191" s="145"/>
      <c r="B191" s="124">
        <v>724</v>
      </c>
      <c r="C191" s="124">
        <v>1</v>
      </c>
      <c r="D191" s="183" t="s">
        <v>407</v>
      </c>
      <c r="E191" s="125"/>
      <c r="F191" s="126">
        <v>1000000</v>
      </c>
      <c r="G191" s="159"/>
      <c r="H191" s="157"/>
      <c r="I191" s="129">
        <f t="shared" si="24"/>
        <v>1000000</v>
      </c>
      <c r="J191" s="125"/>
      <c r="K191" s="131">
        <v>1000000</v>
      </c>
      <c r="L191" s="129">
        <f t="shared" si="25"/>
        <v>1000000</v>
      </c>
      <c r="M191" s="125"/>
      <c r="N191" s="132">
        <v>1000000</v>
      </c>
      <c r="O191" s="129">
        <f t="shared" si="26"/>
        <v>1000000</v>
      </c>
      <c r="P191" s="125"/>
      <c r="Q191" s="171" t="s">
        <v>551</v>
      </c>
    </row>
    <row r="192" spans="1:17" outlineLevel="1" x14ac:dyDescent="0.3">
      <c r="A192" s="145"/>
      <c r="B192" s="124">
        <v>724</v>
      </c>
      <c r="C192" s="124">
        <v>2</v>
      </c>
      <c r="D192" s="183" t="s">
        <v>408</v>
      </c>
      <c r="E192" s="125"/>
      <c r="F192" s="126">
        <v>1000000</v>
      </c>
      <c r="G192" s="159"/>
      <c r="H192" s="157"/>
      <c r="I192" s="129">
        <f t="shared" si="24"/>
        <v>1000000</v>
      </c>
      <c r="J192" s="125"/>
      <c r="K192" s="131">
        <v>1000000</v>
      </c>
      <c r="L192" s="129">
        <f t="shared" si="25"/>
        <v>1000000</v>
      </c>
      <c r="M192" s="125"/>
      <c r="N192" s="132">
        <v>1000000</v>
      </c>
      <c r="O192" s="129">
        <f t="shared" si="26"/>
        <v>1000000</v>
      </c>
      <c r="P192" s="125"/>
      <c r="Q192" s="171" t="s">
        <v>551</v>
      </c>
    </row>
    <row r="193" spans="1:17" outlineLevel="1" x14ac:dyDescent="0.3">
      <c r="A193" s="145"/>
      <c r="B193" s="124">
        <v>736</v>
      </c>
      <c r="C193" s="124">
        <v>0</v>
      </c>
      <c r="D193" s="183" t="s">
        <v>409</v>
      </c>
      <c r="E193" s="125"/>
      <c r="F193" s="126">
        <v>10000</v>
      </c>
      <c r="G193" s="159"/>
      <c r="H193" s="157"/>
      <c r="I193" s="129">
        <f t="shared" si="24"/>
        <v>10000</v>
      </c>
      <c r="J193" s="125"/>
      <c r="K193" s="131">
        <v>10000</v>
      </c>
      <c r="L193" s="129">
        <f t="shared" si="25"/>
        <v>10000</v>
      </c>
      <c r="M193" s="125"/>
      <c r="N193" s="132">
        <v>10000</v>
      </c>
      <c r="O193" s="129">
        <f t="shared" si="26"/>
        <v>10000</v>
      </c>
      <c r="P193" s="125"/>
      <c r="Q193" s="171" t="s">
        <v>551</v>
      </c>
    </row>
    <row r="194" spans="1:17" x14ac:dyDescent="0.3">
      <c r="A194" s="145"/>
      <c r="B194" s="149"/>
      <c r="C194" s="149"/>
      <c r="D194" s="182" t="s">
        <v>422</v>
      </c>
      <c r="E194" s="125"/>
      <c r="F194" s="146">
        <f>SUM(F159:F193)</f>
        <v>4467000</v>
      </c>
      <c r="G194" s="159"/>
      <c r="H194" s="157"/>
      <c r="I194" s="146">
        <f>SUM(I159:I193)</f>
        <v>4467000</v>
      </c>
      <c r="J194" s="125"/>
      <c r="K194" s="146">
        <f>SUM(K159:K193)</f>
        <v>4467000</v>
      </c>
      <c r="L194" s="146">
        <f>SUM(L159:L193)</f>
        <v>4467000</v>
      </c>
      <c r="M194" s="125"/>
      <c r="N194" s="146">
        <f>SUM(N159:N193)</f>
        <v>4467000</v>
      </c>
      <c r="O194" s="146">
        <f>SUM(O159:O193)</f>
        <v>4467000</v>
      </c>
      <c r="P194" s="125"/>
    </row>
    <row r="195" spans="1:17" x14ac:dyDescent="0.3">
      <c r="A195" s="145"/>
      <c r="B195" s="149"/>
      <c r="C195" s="149"/>
      <c r="D195" s="184"/>
      <c r="E195" s="125"/>
      <c r="F195" s="123"/>
      <c r="G195" s="153"/>
      <c r="H195" s="154"/>
      <c r="I195" s="123"/>
      <c r="J195" s="125"/>
      <c r="K195" s="123"/>
      <c r="L195" s="123"/>
      <c r="M195" s="125"/>
      <c r="N195" s="123"/>
      <c r="O195" s="123"/>
      <c r="P195" s="125"/>
    </row>
    <row r="196" spans="1:17" x14ac:dyDescent="0.3">
      <c r="A196" s="145"/>
      <c r="B196" s="149"/>
      <c r="C196" s="149"/>
      <c r="D196" s="189"/>
      <c r="E196" s="125"/>
      <c r="F196" s="125"/>
      <c r="G196" s="150"/>
      <c r="H196" s="151"/>
      <c r="I196" s="123"/>
      <c r="J196" s="125"/>
      <c r="K196" s="125"/>
      <c r="L196" s="123"/>
      <c r="M196" s="125"/>
      <c r="N196" s="125"/>
      <c r="O196" s="123"/>
      <c r="P196" s="125"/>
    </row>
    <row r="197" spans="1:17" x14ac:dyDescent="0.3">
      <c r="A197" s="145"/>
      <c r="B197" s="149"/>
      <c r="C197" s="149"/>
      <c r="D197" s="182" t="s">
        <v>286</v>
      </c>
      <c r="E197" s="125"/>
      <c r="F197" s="146">
        <f>F20+F69+F111+F148+F156+F194+F9+F5</f>
        <v>27292988.380000003</v>
      </c>
      <c r="G197" s="147">
        <f>G5</f>
        <v>0</v>
      </c>
      <c r="H197" s="148">
        <f>H9</f>
        <v>315210.65000000002</v>
      </c>
      <c r="I197" s="146">
        <f>I20+I69+I111+I148+I156+I194+I9+I5</f>
        <v>27608199.030000001</v>
      </c>
      <c r="J197" s="125"/>
      <c r="K197" s="146">
        <f>K20+K69+K111+K148+K156+K194+K9+K5</f>
        <v>24762255.240000002</v>
      </c>
      <c r="L197" s="146">
        <f>L20+L69+L111+L148+L156+L194+L9+L5</f>
        <v>24762255.240000002</v>
      </c>
      <c r="M197" s="125"/>
      <c r="N197" s="146">
        <f>N20+N69+N111+N148+N156+N194+N9+N5</f>
        <v>19845698</v>
      </c>
      <c r="O197" s="146">
        <f>O20+O69+O111+O148+O156+O194+O9+O5</f>
        <v>19845698</v>
      </c>
      <c r="P197" s="125"/>
    </row>
    <row r="198" spans="1:17" x14ac:dyDescent="0.3">
      <c r="A198" s="145"/>
      <c r="B198" s="149"/>
      <c r="C198" s="149"/>
      <c r="D198" s="189"/>
      <c r="E198" s="125"/>
      <c r="F198" s="125"/>
      <c r="G198" s="150"/>
      <c r="H198" s="151"/>
      <c r="I198" s="123"/>
      <c r="J198" s="125"/>
      <c r="K198" s="125"/>
      <c r="L198" s="123"/>
      <c r="M198" s="125"/>
      <c r="N198" s="125"/>
      <c r="O198" s="123"/>
      <c r="P198" s="125"/>
    </row>
  </sheetData>
  <sortState ref="B251:W254">
    <sortCondition ref="C251:C254"/>
  </sortState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48"/>
  <sheetViews>
    <sheetView topLeftCell="A13" zoomScaleNormal="100" workbookViewId="0">
      <selection activeCell="AM33" sqref="AM33"/>
    </sheetView>
  </sheetViews>
  <sheetFormatPr defaultColWidth="8.88671875" defaultRowHeight="13.2" outlineLevelCol="1" x14ac:dyDescent="0.3"/>
  <cols>
    <col min="1" max="1" width="1.5546875" style="2" customWidth="1"/>
    <col min="2" max="2" width="0.6640625" style="1" customWidth="1"/>
    <col min="3" max="3" width="2.6640625" style="5" customWidth="1"/>
    <col min="4" max="4" width="21.6640625" style="1" bestFit="1" customWidth="1"/>
    <col min="5" max="6" width="0.6640625" style="1" customWidth="1"/>
    <col min="7" max="8" width="13.5546875" style="2" hidden="1" customWidth="1" outlineLevel="1"/>
    <col min="9" max="9" width="13.5546875" style="3" hidden="1" customWidth="1" outlineLevel="1"/>
    <col min="10" max="10" width="13.5546875" style="2" customWidth="1" collapsed="1"/>
    <col min="11" max="12" width="0.6640625" style="1" customWidth="1"/>
    <col min="13" max="13" width="13.5546875" style="2" hidden="1" customWidth="1" outlineLevel="1"/>
    <col min="14" max="14" width="13.5546875" style="2" customWidth="1" collapsed="1"/>
    <col min="15" max="16" width="0.6640625" style="1" customWidth="1"/>
    <col min="17" max="17" width="13.5546875" style="2" hidden="1" customWidth="1" outlineLevel="1"/>
    <col min="18" max="18" width="13.5546875" style="2" customWidth="1" collapsed="1"/>
    <col min="19" max="19" width="2.6640625" style="2" customWidth="1"/>
    <col min="20" max="20" width="1" style="2" customWidth="1"/>
    <col min="21" max="21" width="2.6640625" style="5" customWidth="1"/>
    <col min="22" max="22" width="22.109375" style="1" bestFit="1" customWidth="1"/>
    <col min="23" max="23" width="0.6640625" style="1" customWidth="1"/>
    <col min="24" max="25" width="13.5546875" style="2" hidden="1" customWidth="1" outlineLevel="1"/>
    <col min="26" max="26" width="13.5546875" style="3" hidden="1" customWidth="1" outlineLevel="1"/>
    <col min="27" max="27" width="13.5546875" style="2" customWidth="1" collapsed="1"/>
    <col min="28" max="29" width="0.6640625" style="1" customWidth="1"/>
    <col min="30" max="30" width="13.5546875" style="2" hidden="1" customWidth="1" outlineLevel="1"/>
    <col min="31" max="31" width="13.5546875" style="2" customWidth="1" collapsed="1"/>
    <col min="32" max="33" width="0.6640625" style="1" customWidth="1"/>
    <col min="34" max="34" width="13.5546875" style="2" hidden="1" customWidth="1" outlineLevel="1"/>
    <col min="35" max="35" width="13.5546875" style="2" customWidth="1" collapsed="1"/>
    <col min="36" max="36" width="0.6640625" style="1" customWidth="1"/>
    <col min="37" max="16384" width="8.88671875" style="2"/>
  </cols>
  <sheetData>
    <row r="1" spans="2:36" x14ac:dyDescent="0.3">
      <c r="B1" s="8"/>
      <c r="C1" s="6"/>
      <c r="D1" s="8"/>
      <c r="E1" s="8"/>
      <c r="F1" s="8"/>
      <c r="G1" s="9"/>
      <c r="H1" s="9"/>
      <c r="I1" s="10"/>
      <c r="J1" s="9"/>
      <c r="K1" s="8"/>
      <c r="L1" s="8"/>
      <c r="M1" s="9"/>
      <c r="N1" s="9"/>
      <c r="O1" s="8"/>
      <c r="P1" s="81"/>
      <c r="Q1" s="9"/>
      <c r="R1" s="9"/>
      <c r="S1" s="9"/>
      <c r="T1" s="99"/>
      <c r="U1" s="6"/>
      <c r="V1" s="8"/>
      <c r="W1" s="8"/>
      <c r="X1" s="9"/>
      <c r="Y1" s="9"/>
      <c r="Z1" s="10"/>
      <c r="AA1" s="9"/>
      <c r="AB1" s="8"/>
      <c r="AC1" s="8"/>
      <c r="AD1" s="9"/>
      <c r="AE1" s="9"/>
      <c r="AF1" s="8"/>
      <c r="AG1" s="8"/>
      <c r="AH1" s="9"/>
      <c r="AI1" s="9"/>
      <c r="AJ1" s="8"/>
    </row>
    <row r="2" spans="2:36" ht="14.4" x14ac:dyDescent="0.3">
      <c r="B2" s="8"/>
      <c r="C2" s="6"/>
      <c r="D2" s="177" t="s">
        <v>424</v>
      </c>
      <c r="E2" s="8"/>
      <c r="F2" s="81"/>
      <c r="G2" s="175">
        <v>2021</v>
      </c>
      <c r="H2" s="175"/>
      <c r="I2" s="176"/>
      <c r="J2" s="176"/>
      <c r="K2" s="164"/>
      <c r="L2" s="165"/>
      <c r="M2" s="175">
        <v>2022</v>
      </c>
      <c r="N2" s="176"/>
      <c r="O2" s="164"/>
      <c r="P2" s="165"/>
      <c r="Q2" s="175">
        <v>2023</v>
      </c>
      <c r="R2" s="176"/>
      <c r="S2" s="9"/>
      <c r="T2" s="99"/>
      <c r="U2" s="6"/>
      <c r="V2" s="177" t="s">
        <v>425</v>
      </c>
      <c r="W2" s="8"/>
      <c r="X2" s="175">
        <v>2021</v>
      </c>
      <c r="Y2" s="175"/>
      <c r="Z2" s="176"/>
      <c r="AA2" s="176"/>
      <c r="AB2" s="164"/>
      <c r="AC2" s="165"/>
      <c r="AD2" s="175">
        <v>2022</v>
      </c>
      <c r="AE2" s="176"/>
      <c r="AF2" s="164"/>
      <c r="AG2" s="165"/>
      <c r="AH2" s="175">
        <v>2023</v>
      </c>
      <c r="AI2" s="176"/>
      <c r="AJ2" s="8"/>
    </row>
    <row r="3" spans="2:36" ht="25.95" customHeight="1" x14ac:dyDescent="0.3">
      <c r="B3" s="11"/>
      <c r="C3" s="6"/>
      <c r="D3" s="178"/>
      <c r="E3" s="11"/>
      <c r="F3" s="82"/>
      <c r="G3" s="2" t="s">
        <v>426</v>
      </c>
      <c r="H3" s="3" t="s">
        <v>504</v>
      </c>
      <c r="I3" s="3" t="s">
        <v>429</v>
      </c>
      <c r="J3" s="2" t="s">
        <v>502</v>
      </c>
      <c r="K3" s="11"/>
      <c r="L3" s="82"/>
      <c r="M3" s="2" t="s">
        <v>426</v>
      </c>
      <c r="N3" s="2" t="s">
        <v>502</v>
      </c>
      <c r="O3" s="11"/>
      <c r="P3" s="82"/>
      <c r="Q3" s="2" t="s">
        <v>426</v>
      </c>
      <c r="R3" s="2" t="s">
        <v>502</v>
      </c>
      <c r="S3" s="9"/>
      <c r="T3" s="99"/>
      <c r="U3" s="6"/>
      <c r="V3" s="178"/>
      <c r="W3" s="11"/>
      <c r="X3" s="2" t="s">
        <v>426</v>
      </c>
      <c r="Y3" s="3" t="s">
        <v>504</v>
      </c>
      <c r="Z3" s="3" t="s">
        <v>429</v>
      </c>
      <c r="AA3" s="2" t="s">
        <v>502</v>
      </c>
      <c r="AB3" s="11"/>
      <c r="AC3" s="82"/>
      <c r="AD3" s="2" t="s">
        <v>426</v>
      </c>
      <c r="AE3" s="2" t="s">
        <v>502</v>
      </c>
      <c r="AF3" s="11"/>
      <c r="AG3" s="82"/>
      <c r="AH3" s="2" t="s">
        <v>426</v>
      </c>
      <c r="AI3" s="2" t="s">
        <v>502</v>
      </c>
      <c r="AJ3" s="11"/>
    </row>
    <row r="4" spans="2:36" ht="6" customHeight="1" x14ac:dyDescent="0.3">
      <c r="B4" s="12"/>
      <c r="C4" s="7"/>
      <c r="D4" s="12"/>
      <c r="E4" s="12"/>
      <c r="F4" s="83"/>
      <c r="G4" s="14"/>
      <c r="H4" s="14"/>
      <c r="I4" s="15"/>
      <c r="J4" s="14"/>
      <c r="K4" s="12"/>
      <c r="L4" s="83"/>
      <c r="M4" s="14"/>
      <c r="N4" s="14"/>
      <c r="O4" s="12"/>
      <c r="P4" s="83"/>
      <c r="Q4" s="14"/>
      <c r="R4" s="14"/>
      <c r="S4" s="9"/>
      <c r="T4" s="99"/>
      <c r="U4" s="6"/>
      <c r="V4" s="14"/>
      <c r="W4" s="14"/>
      <c r="X4" s="14"/>
      <c r="Y4" s="14"/>
      <c r="Z4" s="14"/>
      <c r="AA4" s="14"/>
      <c r="AB4" s="14"/>
      <c r="AC4" s="98"/>
      <c r="AD4" s="14"/>
      <c r="AE4" s="14"/>
      <c r="AF4" s="14"/>
      <c r="AG4" s="98"/>
      <c r="AH4" s="14"/>
      <c r="AI4" s="14"/>
      <c r="AJ4" s="14"/>
    </row>
    <row r="5" spans="2:36" ht="6" customHeight="1" x14ac:dyDescent="0.3">
      <c r="B5" s="8"/>
      <c r="C5" s="6"/>
      <c r="D5" s="8"/>
      <c r="E5" s="8"/>
      <c r="F5" s="81"/>
      <c r="G5" s="9"/>
      <c r="H5" s="9"/>
      <c r="I5" s="10"/>
      <c r="J5" s="9"/>
      <c r="K5" s="8"/>
      <c r="L5" s="81"/>
      <c r="M5" s="9"/>
      <c r="N5" s="9"/>
      <c r="O5" s="8"/>
      <c r="P5" s="81"/>
      <c r="Q5" s="9"/>
      <c r="R5" s="9"/>
      <c r="S5" s="9"/>
      <c r="T5" s="99"/>
      <c r="U5" s="6"/>
      <c r="V5" s="9"/>
      <c r="W5" s="9"/>
      <c r="X5" s="9"/>
      <c r="Y5" s="9"/>
      <c r="Z5" s="9"/>
      <c r="AA5" s="9"/>
      <c r="AB5" s="9"/>
      <c r="AC5" s="99"/>
      <c r="AD5" s="9"/>
      <c r="AE5" s="9"/>
      <c r="AF5" s="9"/>
      <c r="AG5" s="99"/>
      <c r="AH5" s="9"/>
      <c r="AI5" s="9"/>
      <c r="AJ5" s="9"/>
    </row>
    <row r="6" spans="2:36" s="21" customFormat="1" ht="15" customHeight="1" x14ac:dyDescent="0.3">
      <c r="B6" s="33"/>
      <c r="C6" s="35"/>
      <c r="D6" s="32" t="s">
        <v>482</v>
      </c>
      <c r="E6" s="33"/>
      <c r="F6" s="84"/>
      <c r="G6" s="36"/>
      <c r="H6" s="21">
        <f>Entrate!G3</f>
        <v>0</v>
      </c>
      <c r="I6" s="36"/>
      <c r="J6" s="21">
        <f>Entrate!I3</f>
        <v>0</v>
      </c>
      <c r="K6" s="33"/>
      <c r="L6" s="84"/>
      <c r="M6" s="36"/>
      <c r="N6" s="36"/>
      <c r="O6" s="33"/>
      <c r="P6" s="84"/>
      <c r="Q6" s="36"/>
      <c r="R6" s="36"/>
      <c r="S6" s="36"/>
      <c r="T6" s="102"/>
      <c r="U6" s="35"/>
      <c r="V6" s="40"/>
      <c r="W6" s="40"/>
      <c r="X6" s="79"/>
      <c r="Y6" s="79"/>
      <c r="Z6" s="80"/>
      <c r="AA6" s="79"/>
      <c r="AB6" s="33"/>
      <c r="AC6" s="84"/>
      <c r="AD6" s="79"/>
      <c r="AE6" s="79"/>
      <c r="AF6" s="33"/>
      <c r="AG6" s="84"/>
      <c r="AH6" s="79"/>
      <c r="AI6" s="79"/>
      <c r="AJ6" s="33"/>
    </row>
    <row r="7" spans="2:36" s="41" customFormat="1" ht="15" customHeight="1" x14ac:dyDescent="0.3">
      <c r="B7" s="40"/>
      <c r="C7" s="78"/>
      <c r="D7" s="39" t="s">
        <v>483</v>
      </c>
      <c r="E7" s="40"/>
      <c r="F7" s="85"/>
      <c r="G7" s="36"/>
      <c r="H7" s="41">
        <f>Entrate!G4</f>
        <v>0</v>
      </c>
      <c r="I7" s="36"/>
      <c r="J7" s="41">
        <f>Entrate!I4</f>
        <v>0</v>
      </c>
      <c r="K7" s="40"/>
      <c r="L7" s="85"/>
      <c r="M7" s="36"/>
      <c r="N7" s="36"/>
      <c r="O7" s="40"/>
      <c r="P7" s="85"/>
      <c r="Q7" s="36"/>
      <c r="R7" s="36"/>
      <c r="S7" s="79"/>
      <c r="T7" s="103"/>
      <c r="U7" s="78"/>
      <c r="V7" s="40"/>
      <c r="W7" s="40"/>
      <c r="X7" s="79"/>
      <c r="Y7" s="79"/>
      <c r="Z7" s="80"/>
      <c r="AA7" s="79"/>
      <c r="AB7" s="40"/>
      <c r="AC7" s="85"/>
      <c r="AD7" s="79"/>
      <c r="AE7" s="79"/>
      <c r="AF7" s="40"/>
      <c r="AG7" s="85"/>
      <c r="AH7" s="79"/>
      <c r="AI7" s="79"/>
      <c r="AJ7" s="40"/>
    </row>
    <row r="8" spans="2:36" s="24" customFormat="1" ht="6" customHeight="1" x14ac:dyDescent="0.3">
      <c r="B8" s="26"/>
      <c r="C8" s="27"/>
      <c r="D8" s="26"/>
      <c r="E8" s="26"/>
      <c r="F8" s="86"/>
      <c r="G8" s="28"/>
      <c r="H8" s="28"/>
      <c r="I8" s="29"/>
      <c r="J8" s="28"/>
      <c r="K8" s="26"/>
      <c r="L8" s="86"/>
      <c r="M8" s="28"/>
      <c r="N8" s="28"/>
      <c r="O8" s="26"/>
      <c r="P8" s="86"/>
      <c r="Q8" s="28"/>
      <c r="R8" s="28"/>
      <c r="S8" s="25"/>
      <c r="T8" s="101"/>
      <c r="U8" s="23"/>
      <c r="V8" s="28"/>
      <c r="W8" s="28"/>
      <c r="X8" s="28"/>
      <c r="Y8" s="28"/>
      <c r="Z8" s="28"/>
      <c r="AA8" s="28"/>
      <c r="AB8" s="28"/>
      <c r="AC8" s="100"/>
      <c r="AD8" s="28"/>
      <c r="AE8" s="28"/>
      <c r="AF8" s="28"/>
      <c r="AG8" s="100"/>
      <c r="AH8" s="28"/>
      <c r="AI8" s="28"/>
      <c r="AJ8" s="28"/>
    </row>
    <row r="9" spans="2:36" s="24" customFormat="1" ht="6" customHeight="1" x14ac:dyDescent="0.3">
      <c r="B9" s="22"/>
      <c r="C9" s="23"/>
      <c r="D9" s="22"/>
      <c r="E9" s="22"/>
      <c r="F9" s="87"/>
      <c r="G9" s="25"/>
      <c r="H9" s="25"/>
      <c r="I9" s="30"/>
      <c r="J9" s="25"/>
      <c r="K9" s="22"/>
      <c r="L9" s="87"/>
      <c r="M9" s="25"/>
      <c r="N9" s="25"/>
      <c r="O9" s="22"/>
      <c r="P9" s="87"/>
      <c r="Q9" s="25"/>
      <c r="R9" s="25"/>
      <c r="S9" s="25"/>
      <c r="T9" s="101"/>
      <c r="U9" s="23"/>
      <c r="V9" s="25"/>
      <c r="W9" s="25"/>
      <c r="X9" s="25"/>
      <c r="Y9" s="25"/>
      <c r="Z9" s="25"/>
      <c r="AA9" s="25"/>
      <c r="AB9" s="25"/>
      <c r="AC9" s="101"/>
      <c r="AD9" s="25"/>
      <c r="AE9" s="25"/>
      <c r="AF9" s="25"/>
      <c r="AG9" s="101"/>
      <c r="AH9" s="25"/>
      <c r="AI9" s="25"/>
      <c r="AJ9" s="25"/>
    </row>
    <row r="10" spans="2:36" s="21" customFormat="1" ht="13.8" x14ac:dyDescent="0.3">
      <c r="B10" s="33"/>
      <c r="C10" s="35"/>
      <c r="D10" s="32" t="s">
        <v>478</v>
      </c>
      <c r="E10" s="33"/>
      <c r="F10" s="84"/>
      <c r="G10" s="36"/>
      <c r="H10" s="36"/>
      <c r="I10" s="34">
        <f>Entrate!H7</f>
        <v>10568.32</v>
      </c>
      <c r="J10" s="21">
        <f>Entrate!I7</f>
        <v>10568.32</v>
      </c>
      <c r="K10" s="33"/>
      <c r="L10" s="84"/>
      <c r="M10" s="36"/>
      <c r="N10" s="21">
        <f>Entrate!L9</f>
        <v>0</v>
      </c>
      <c r="O10" s="33"/>
      <c r="P10" s="84"/>
      <c r="Q10" s="36"/>
      <c r="R10" s="21">
        <f>Entrate!O9</f>
        <v>0</v>
      </c>
      <c r="S10" s="36"/>
      <c r="T10" s="102"/>
      <c r="U10" s="35"/>
      <c r="V10" s="33"/>
      <c r="W10" s="33"/>
      <c r="X10" s="36"/>
      <c r="Y10" s="36"/>
      <c r="Z10" s="37"/>
      <c r="AA10" s="36"/>
      <c r="AB10" s="33"/>
      <c r="AC10" s="84"/>
      <c r="AD10" s="36"/>
      <c r="AE10" s="36"/>
      <c r="AF10" s="33"/>
      <c r="AG10" s="84"/>
      <c r="AH10" s="36"/>
      <c r="AI10" s="36"/>
      <c r="AJ10" s="33"/>
    </row>
    <row r="11" spans="2:36" s="41" customFormat="1" ht="13.8" x14ac:dyDescent="0.3">
      <c r="B11" s="40"/>
      <c r="C11" s="78"/>
      <c r="D11" s="39" t="s">
        <v>479</v>
      </c>
      <c r="E11" s="40"/>
      <c r="F11" s="85"/>
      <c r="G11" s="36"/>
      <c r="H11" s="36"/>
      <c r="I11" s="42">
        <f>Entrate!H8</f>
        <v>304642.33</v>
      </c>
      <c r="J11" s="41">
        <f>Entrate!I8</f>
        <v>304642.33</v>
      </c>
      <c r="K11" s="40"/>
      <c r="L11" s="85"/>
      <c r="M11" s="36"/>
      <c r="N11" s="41">
        <f>Entrate!L10</f>
        <v>0</v>
      </c>
      <c r="O11" s="40"/>
      <c r="P11" s="85"/>
      <c r="Q11" s="36"/>
      <c r="R11" s="41">
        <f>Entrate!O10</f>
        <v>0</v>
      </c>
      <c r="S11" s="79"/>
      <c r="T11" s="103"/>
      <c r="U11" s="78"/>
      <c r="V11" s="40"/>
      <c r="W11" s="40"/>
      <c r="X11" s="79"/>
      <c r="Y11" s="79"/>
      <c r="Z11" s="80"/>
      <c r="AA11" s="79"/>
      <c r="AB11" s="40"/>
      <c r="AC11" s="85"/>
      <c r="AD11" s="79"/>
      <c r="AE11" s="79"/>
      <c r="AF11" s="40"/>
      <c r="AG11" s="85"/>
      <c r="AH11" s="79"/>
      <c r="AI11" s="79"/>
      <c r="AJ11" s="40"/>
    </row>
    <row r="12" spans="2:36" s="24" customFormat="1" ht="6" customHeight="1" x14ac:dyDescent="0.3">
      <c r="B12" s="26"/>
      <c r="C12" s="27"/>
      <c r="D12" s="26"/>
      <c r="E12" s="26"/>
      <c r="F12" s="86"/>
      <c r="G12" s="28"/>
      <c r="H12" s="28"/>
      <c r="I12" s="29"/>
      <c r="J12" s="28"/>
      <c r="K12" s="26"/>
      <c r="L12" s="86"/>
      <c r="M12" s="28"/>
      <c r="N12" s="28"/>
      <c r="O12" s="26"/>
      <c r="P12" s="86"/>
      <c r="Q12" s="28"/>
      <c r="R12" s="28"/>
      <c r="S12" s="25"/>
      <c r="T12" s="101"/>
      <c r="U12" s="23"/>
      <c r="V12" s="26"/>
      <c r="W12" s="26"/>
      <c r="X12" s="28"/>
      <c r="Y12" s="28"/>
      <c r="Z12" s="29"/>
      <c r="AA12" s="28"/>
      <c r="AB12" s="26"/>
      <c r="AC12" s="86"/>
      <c r="AD12" s="28"/>
      <c r="AE12" s="28"/>
      <c r="AF12" s="26"/>
      <c r="AG12" s="86"/>
      <c r="AH12" s="28"/>
      <c r="AI12" s="28"/>
      <c r="AJ12" s="26"/>
    </row>
    <row r="13" spans="2:36" s="24" customFormat="1" ht="6" customHeight="1" x14ac:dyDescent="0.3">
      <c r="B13" s="22"/>
      <c r="C13" s="23"/>
      <c r="D13" s="22"/>
      <c r="E13" s="22"/>
      <c r="F13" s="87"/>
      <c r="G13" s="25"/>
      <c r="H13" s="25"/>
      <c r="I13" s="30"/>
      <c r="J13" s="25"/>
      <c r="K13" s="22"/>
      <c r="L13" s="87"/>
      <c r="M13" s="25"/>
      <c r="N13" s="25"/>
      <c r="O13" s="22"/>
      <c r="P13" s="87"/>
      <c r="Q13" s="25"/>
      <c r="R13" s="25"/>
      <c r="S13" s="25"/>
      <c r="T13" s="101"/>
      <c r="U13" s="23"/>
      <c r="V13" s="22"/>
      <c r="W13" s="22"/>
      <c r="X13" s="25"/>
      <c r="Y13" s="25"/>
      <c r="Z13" s="30"/>
      <c r="AA13" s="25"/>
      <c r="AB13" s="22"/>
      <c r="AC13" s="87"/>
      <c r="AD13" s="25"/>
      <c r="AE13" s="25"/>
      <c r="AF13" s="22"/>
      <c r="AG13" s="87"/>
      <c r="AH13" s="25"/>
      <c r="AI13" s="25"/>
      <c r="AJ13" s="22"/>
    </row>
    <row r="14" spans="2:36" s="24" customFormat="1" ht="15" customHeight="1" x14ac:dyDescent="0.3">
      <c r="B14" s="22"/>
      <c r="C14" s="31">
        <v>1</v>
      </c>
      <c r="D14" s="32" t="s">
        <v>439</v>
      </c>
      <c r="E14" s="33"/>
      <c r="F14" s="84"/>
      <c r="G14" s="21">
        <f>Entrate!F20</f>
        <v>2940100</v>
      </c>
      <c r="H14" s="36"/>
      <c r="I14" s="36"/>
      <c r="J14" s="21">
        <f>Entrate!I20</f>
        <v>2940100</v>
      </c>
      <c r="K14" s="33"/>
      <c r="L14" s="84"/>
      <c r="M14" s="21">
        <f>Entrate!K20</f>
        <v>2940000</v>
      </c>
      <c r="N14" s="21">
        <f>Entrate!L20</f>
        <v>2940000</v>
      </c>
      <c r="O14" s="33"/>
      <c r="P14" s="84"/>
      <c r="Q14" s="21">
        <f>Entrate!N20</f>
        <v>2940000</v>
      </c>
      <c r="R14" s="21">
        <f>Entrate!O20</f>
        <v>2940000</v>
      </c>
      <c r="S14" s="25"/>
      <c r="T14" s="101"/>
      <c r="U14" s="23"/>
      <c r="V14" s="22"/>
      <c r="W14" s="22"/>
      <c r="X14" s="25"/>
      <c r="Y14" s="25"/>
      <c r="Z14" s="30"/>
      <c r="AA14" s="25"/>
      <c r="AB14" s="22"/>
      <c r="AC14" s="87"/>
      <c r="AD14" s="25"/>
      <c r="AE14" s="25"/>
      <c r="AF14" s="22"/>
      <c r="AG14" s="87"/>
      <c r="AH14" s="25"/>
      <c r="AI14" s="25"/>
      <c r="AJ14" s="22"/>
    </row>
    <row r="15" spans="2:36" s="24" customFormat="1" ht="12" customHeight="1" x14ac:dyDescent="0.3">
      <c r="B15" s="22"/>
      <c r="C15" s="35"/>
      <c r="D15" s="33"/>
      <c r="E15" s="33"/>
      <c r="F15" s="84"/>
      <c r="G15" s="36"/>
      <c r="H15" s="36"/>
      <c r="I15" s="37"/>
      <c r="J15" s="36"/>
      <c r="K15" s="33"/>
      <c r="L15" s="84"/>
      <c r="M15" s="36"/>
      <c r="N15" s="36"/>
      <c r="O15" s="33"/>
      <c r="P15" s="84"/>
      <c r="Q15" s="36"/>
      <c r="R15" s="36"/>
      <c r="S15" s="25"/>
      <c r="T15" s="101"/>
      <c r="U15" s="23"/>
      <c r="V15" s="22"/>
      <c r="W15" s="22"/>
      <c r="X15" s="25"/>
      <c r="Y15" s="25"/>
      <c r="Z15" s="30"/>
      <c r="AA15" s="25"/>
      <c r="AB15" s="22"/>
      <c r="AC15" s="87"/>
      <c r="AD15" s="25"/>
      <c r="AE15" s="25"/>
      <c r="AF15" s="22"/>
      <c r="AG15" s="87"/>
      <c r="AH15" s="25"/>
      <c r="AI15" s="25"/>
      <c r="AJ15" s="22"/>
    </row>
    <row r="16" spans="2:36" s="24" customFormat="1" ht="15" customHeight="1" x14ac:dyDescent="0.3">
      <c r="B16" s="22"/>
      <c r="C16" s="31">
        <v>2</v>
      </c>
      <c r="D16" s="32" t="s">
        <v>440</v>
      </c>
      <c r="E16" s="33"/>
      <c r="F16" s="84"/>
      <c r="G16" s="21">
        <f>Entrate!F69</f>
        <v>4217730</v>
      </c>
      <c r="H16" s="36"/>
      <c r="I16" s="36"/>
      <c r="J16" s="21">
        <f>Entrate!I69</f>
        <v>4217730</v>
      </c>
      <c r="K16" s="33"/>
      <c r="L16" s="84"/>
      <c r="M16" s="21">
        <f>Entrate!K69</f>
        <v>3983740</v>
      </c>
      <c r="N16" s="21">
        <f>Entrate!L69</f>
        <v>3983740</v>
      </c>
      <c r="O16" s="33"/>
      <c r="P16" s="84"/>
      <c r="Q16" s="21">
        <f>Entrate!N69</f>
        <v>3983740</v>
      </c>
      <c r="R16" s="21">
        <f>Entrate!O69</f>
        <v>3983740</v>
      </c>
      <c r="S16" s="25"/>
      <c r="T16" s="101"/>
      <c r="U16" s="31">
        <v>1</v>
      </c>
      <c r="V16" s="32" t="s">
        <v>432</v>
      </c>
      <c r="W16" s="33"/>
      <c r="X16" s="21">
        <f>Uscite!F295</f>
        <v>8291219</v>
      </c>
      <c r="Y16" s="21">
        <f>Uscite!G295</f>
        <v>0</v>
      </c>
      <c r="Z16" s="34">
        <f>Uscite!H295</f>
        <v>10568.32</v>
      </c>
      <c r="AA16" s="21">
        <f>Uscite!I295</f>
        <v>8301787.3200000003</v>
      </c>
      <c r="AB16" s="33"/>
      <c r="AC16" s="84"/>
      <c r="AD16" s="21">
        <f>Uscite!K295</f>
        <v>8111296</v>
      </c>
      <c r="AE16" s="21">
        <f>Uscite!L295</f>
        <v>8111296</v>
      </c>
      <c r="AF16" s="33"/>
      <c r="AG16" s="84"/>
      <c r="AH16" s="21">
        <f>Uscite!N295</f>
        <v>8005545</v>
      </c>
      <c r="AI16" s="21">
        <f>Uscite!O295</f>
        <v>8005545</v>
      </c>
      <c r="AJ16" s="22"/>
    </row>
    <row r="17" spans="2:36" s="24" customFormat="1" ht="13.8" x14ac:dyDescent="0.3">
      <c r="B17" s="22"/>
      <c r="C17" s="35"/>
      <c r="D17" s="33"/>
      <c r="E17" s="33"/>
      <c r="F17" s="84"/>
      <c r="G17" s="36"/>
      <c r="H17" s="36"/>
      <c r="I17" s="37"/>
      <c r="J17" s="36"/>
      <c r="K17" s="33"/>
      <c r="L17" s="84"/>
      <c r="M17" s="36"/>
      <c r="N17" s="36"/>
      <c r="O17" s="33"/>
      <c r="P17" s="84"/>
      <c r="Q17" s="36"/>
      <c r="R17" s="36"/>
      <c r="S17" s="25"/>
      <c r="T17" s="101"/>
      <c r="U17" s="23"/>
      <c r="V17" s="22"/>
      <c r="W17" s="22"/>
      <c r="X17" s="25"/>
      <c r="Y17" s="25"/>
      <c r="Z17" s="30"/>
      <c r="AA17" s="25"/>
      <c r="AB17" s="22"/>
      <c r="AC17" s="87"/>
      <c r="AD17" s="25"/>
      <c r="AE17" s="25"/>
      <c r="AF17" s="22"/>
      <c r="AG17" s="87"/>
      <c r="AH17" s="25"/>
      <c r="AI17" s="25"/>
      <c r="AJ17" s="22"/>
    </row>
    <row r="18" spans="2:36" s="24" customFormat="1" ht="15" customHeight="1" x14ac:dyDescent="0.3">
      <c r="B18" s="22"/>
      <c r="C18" s="31">
        <v>3</v>
      </c>
      <c r="D18" s="32" t="s">
        <v>430</v>
      </c>
      <c r="E18" s="33"/>
      <c r="F18" s="84"/>
      <c r="G18" s="21">
        <f>Entrate!F111</f>
        <v>1432945</v>
      </c>
      <c r="H18" s="36"/>
      <c r="I18" s="36"/>
      <c r="J18" s="21">
        <f>Entrate!I111</f>
        <v>1432945</v>
      </c>
      <c r="K18" s="33"/>
      <c r="L18" s="84"/>
      <c r="M18" s="21">
        <f>Entrate!K111</f>
        <v>1455425</v>
      </c>
      <c r="N18" s="21">
        <f>Entrate!L111</f>
        <v>1455425</v>
      </c>
      <c r="O18" s="33"/>
      <c r="P18" s="84"/>
      <c r="Q18" s="21">
        <f>Entrate!N111</f>
        <v>1344958</v>
      </c>
      <c r="R18" s="21">
        <f>Entrate!O111</f>
        <v>1344958</v>
      </c>
      <c r="S18" s="25"/>
      <c r="T18" s="101"/>
      <c r="U18" s="23"/>
      <c r="V18" s="22"/>
      <c r="W18" s="22"/>
      <c r="X18" s="25"/>
      <c r="Y18" s="25"/>
      <c r="Z18" s="30"/>
      <c r="AA18" s="25"/>
      <c r="AB18" s="22"/>
      <c r="AC18" s="87"/>
      <c r="AD18" s="25"/>
      <c r="AE18" s="25"/>
      <c r="AF18" s="22"/>
      <c r="AG18" s="87"/>
      <c r="AH18" s="25"/>
      <c r="AI18" s="25"/>
      <c r="AJ18" s="22"/>
    </row>
    <row r="19" spans="2:36" s="24" customFormat="1" ht="6" customHeight="1" x14ac:dyDescent="0.3">
      <c r="B19" s="26"/>
      <c r="C19" s="27"/>
      <c r="D19" s="26"/>
      <c r="E19" s="26"/>
      <c r="F19" s="86"/>
      <c r="G19" s="28"/>
      <c r="H19" s="28"/>
      <c r="I19" s="29"/>
      <c r="J19" s="28"/>
      <c r="K19" s="26"/>
      <c r="L19" s="86"/>
      <c r="M19" s="28"/>
      <c r="N19" s="28"/>
      <c r="O19" s="26"/>
      <c r="P19" s="86"/>
      <c r="Q19" s="28"/>
      <c r="R19" s="28"/>
      <c r="S19" s="25"/>
      <c r="T19" s="101"/>
      <c r="U19" s="23"/>
      <c r="V19" s="28"/>
      <c r="W19" s="28"/>
      <c r="X19" s="28"/>
      <c r="Y19" s="28"/>
      <c r="Z19" s="28"/>
      <c r="AA19" s="28"/>
      <c r="AB19" s="28"/>
      <c r="AC19" s="100"/>
      <c r="AD19" s="28"/>
      <c r="AE19" s="28"/>
      <c r="AF19" s="28"/>
      <c r="AG19" s="100"/>
      <c r="AH19" s="28"/>
      <c r="AI19" s="28"/>
      <c r="AJ19" s="28"/>
    </row>
    <row r="20" spans="2:36" s="24" customFormat="1" ht="6" customHeight="1" x14ac:dyDescent="0.3">
      <c r="B20" s="22"/>
      <c r="C20" s="23"/>
      <c r="D20" s="22"/>
      <c r="E20" s="22"/>
      <c r="F20" s="87"/>
      <c r="G20" s="25"/>
      <c r="H20" s="25"/>
      <c r="I20" s="30"/>
      <c r="J20" s="25"/>
      <c r="K20" s="22"/>
      <c r="L20" s="87"/>
      <c r="M20" s="25"/>
      <c r="N20" s="25"/>
      <c r="O20" s="22"/>
      <c r="P20" s="87"/>
      <c r="Q20" s="25"/>
      <c r="R20" s="25"/>
      <c r="S20" s="25"/>
      <c r="T20" s="101"/>
      <c r="U20" s="23"/>
      <c r="V20" s="25"/>
      <c r="W20" s="25"/>
      <c r="X20" s="25"/>
      <c r="Y20" s="25"/>
      <c r="Z20" s="25"/>
      <c r="AA20" s="25"/>
      <c r="AB20" s="25"/>
      <c r="AC20" s="101"/>
      <c r="AD20" s="25"/>
      <c r="AE20" s="25"/>
      <c r="AF20" s="25"/>
      <c r="AG20" s="101"/>
      <c r="AH20" s="25"/>
      <c r="AI20" s="25"/>
      <c r="AJ20" s="25"/>
    </row>
    <row r="21" spans="2:36" s="24" customFormat="1" ht="15" customHeight="1" x14ac:dyDescent="0.3">
      <c r="B21" s="22"/>
      <c r="C21" s="38">
        <v>4</v>
      </c>
      <c r="D21" s="39" t="s">
        <v>431</v>
      </c>
      <c r="E21" s="40"/>
      <c r="F21" s="85"/>
      <c r="G21" s="41">
        <f>Entrate!F148</f>
        <v>13290682.459999999</v>
      </c>
      <c r="H21" s="36"/>
      <c r="I21" s="36"/>
      <c r="J21" s="41">
        <f>Entrate!I148</f>
        <v>13290682.459999999</v>
      </c>
      <c r="K21" s="40"/>
      <c r="L21" s="85"/>
      <c r="M21" s="41">
        <f>Entrate!K148</f>
        <v>11916090.24</v>
      </c>
      <c r="N21" s="41">
        <f>Entrate!L148</f>
        <v>11916090.24</v>
      </c>
      <c r="O21" s="40"/>
      <c r="P21" s="85"/>
      <c r="Q21" s="41">
        <f>Entrate!N148</f>
        <v>6310000</v>
      </c>
      <c r="R21" s="41">
        <f>Entrate!O148</f>
        <v>6310000</v>
      </c>
      <c r="S21" s="25"/>
      <c r="T21" s="101"/>
      <c r="U21" s="38">
        <v>2</v>
      </c>
      <c r="V21" s="39" t="s">
        <v>431</v>
      </c>
      <c r="W21" s="40"/>
      <c r="X21" s="41">
        <f>Uscite!F339</f>
        <v>14235213.380000001</v>
      </c>
      <c r="Y21" s="41">
        <f>Uscite!G339</f>
        <v>0</v>
      </c>
      <c r="Z21" s="42">
        <f>Uscite!H339</f>
        <v>304642.32999999996</v>
      </c>
      <c r="AA21" s="41">
        <f>Uscite!I339</f>
        <v>14539855.709999999</v>
      </c>
      <c r="AB21" s="40"/>
      <c r="AC21" s="85"/>
      <c r="AD21" s="41">
        <f>Uscite!K339</f>
        <v>11916090.24</v>
      </c>
      <c r="AE21" s="41">
        <f>Uscite!L339</f>
        <v>11916090.24</v>
      </c>
      <c r="AF21" s="40"/>
      <c r="AG21" s="85"/>
      <c r="AH21" s="41">
        <f>Uscite!N339</f>
        <v>7110000</v>
      </c>
      <c r="AI21" s="41">
        <f>Uscite!O339</f>
        <v>7110000</v>
      </c>
      <c r="AJ21" s="22"/>
    </row>
    <row r="22" spans="2:36" s="24" customFormat="1" ht="6" customHeight="1" x14ac:dyDescent="0.3">
      <c r="B22" s="26"/>
      <c r="C22" s="27"/>
      <c r="D22" s="26"/>
      <c r="E22" s="26"/>
      <c r="F22" s="86"/>
      <c r="G22" s="28"/>
      <c r="H22" s="28"/>
      <c r="I22" s="29"/>
      <c r="J22" s="28"/>
      <c r="K22" s="26"/>
      <c r="L22" s="86"/>
      <c r="M22" s="28"/>
      <c r="N22" s="28"/>
      <c r="O22" s="26"/>
      <c r="P22" s="86"/>
      <c r="Q22" s="28"/>
      <c r="R22" s="28"/>
      <c r="S22" s="25"/>
      <c r="T22" s="101"/>
      <c r="U22" s="23"/>
      <c r="V22" s="28"/>
      <c r="W22" s="28"/>
      <c r="X22" s="28"/>
      <c r="Y22" s="28"/>
      <c r="Z22" s="28"/>
      <c r="AA22" s="28"/>
      <c r="AB22" s="28"/>
      <c r="AC22" s="100"/>
      <c r="AD22" s="28"/>
      <c r="AE22" s="28"/>
      <c r="AF22" s="28"/>
      <c r="AG22" s="100"/>
      <c r="AH22" s="28"/>
      <c r="AI22" s="28"/>
      <c r="AJ22" s="28"/>
    </row>
    <row r="23" spans="2:36" s="24" customFormat="1" ht="6" customHeight="1" x14ac:dyDescent="0.3">
      <c r="B23" s="22"/>
      <c r="C23" s="23"/>
      <c r="D23" s="22"/>
      <c r="E23" s="22"/>
      <c r="F23" s="87"/>
      <c r="G23" s="25"/>
      <c r="H23" s="25"/>
      <c r="I23" s="30"/>
      <c r="J23" s="25"/>
      <c r="K23" s="22"/>
      <c r="L23" s="87"/>
      <c r="M23" s="25"/>
      <c r="N23" s="25"/>
      <c r="O23" s="22"/>
      <c r="P23" s="87"/>
      <c r="Q23" s="25"/>
      <c r="R23" s="25"/>
      <c r="S23" s="25"/>
      <c r="T23" s="101"/>
      <c r="U23" s="23"/>
      <c r="V23" s="25"/>
      <c r="W23" s="25"/>
      <c r="X23" s="25"/>
      <c r="Y23" s="25"/>
      <c r="Z23" s="25"/>
      <c r="AA23" s="25"/>
      <c r="AB23" s="25"/>
      <c r="AC23" s="101"/>
      <c r="AD23" s="25"/>
      <c r="AE23" s="25"/>
      <c r="AF23" s="25"/>
      <c r="AG23" s="101"/>
      <c r="AH23" s="25"/>
      <c r="AI23" s="25"/>
      <c r="AJ23" s="25"/>
    </row>
    <row r="24" spans="2:36" s="46" customFormat="1" ht="15" customHeight="1" x14ac:dyDescent="0.3">
      <c r="B24" s="43"/>
      <c r="C24" s="44">
        <v>5</v>
      </c>
      <c r="D24" s="45" t="s">
        <v>441</v>
      </c>
      <c r="E24" s="43"/>
      <c r="F24" s="88"/>
      <c r="G24" s="46">
        <v>0</v>
      </c>
      <c r="H24" s="36"/>
      <c r="I24" s="36"/>
      <c r="J24" s="46">
        <v>0</v>
      </c>
      <c r="K24" s="43"/>
      <c r="L24" s="88"/>
      <c r="M24" s="46">
        <v>0</v>
      </c>
      <c r="N24" s="46">
        <v>0</v>
      </c>
      <c r="O24" s="43"/>
      <c r="P24" s="88"/>
      <c r="Q24" s="46">
        <v>0</v>
      </c>
      <c r="R24" s="46">
        <v>0</v>
      </c>
      <c r="S24" s="48"/>
      <c r="T24" s="104"/>
      <c r="U24" s="44">
        <v>3</v>
      </c>
      <c r="V24" s="45" t="s">
        <v>443</v>
      </c>
      <c r="W24" s="43"/>
      <c r="X24" s="46">
        <v>0</v>
      </c>
      <c r="Y24" s="46">
        <v>0</v>
      </c>
      <c r="Z24" s="47">
        <v>0</v>
      </c>
      <c r="AA24" s="46">
        <v>0</v>
      </c>
      <c r="AB24" s="43"/>
      <c r="AC24" s="88"/>
      <c r="AD24" s="46">
        <v>0</v>
      </c>
      <c r="AE24" s="46">
        <v>0</v>
      </c>
      <c r="AF24" s="43"/>
      <c r="AG24" s="88"/>
      <c r="AH24" s="46">
        <v>0</v>
      </c>
      <c r="AI24" s="46">
        <v>0</v>
      </c>
      <c r="AJ24" s="43"/>
    </row>
    <row r="25" spans="2:36" s="24" customFormat="1" ht="6" customHeight="1" x14ac:dyDescent="0.3">
      <c r="B25" s="26"/>
      <c r="C25" s="27"/>
      <c r="D25" s="26"/>
      <c r="E25" s="26"/>
      <c r="F25" s="86"/>
      <c r="G25" s="28"/>
      <c r="H25" s="28"/>
      <c r="I25" s="29"/>
      <c r="J25" s="28"/>
      <c r="K25" s="26"/>
      <c r="L25" s="86"/>
      <c r="M25" s="28"/>
      <c r="N25" s="28"/>
      <c r="O25" s="26"/>
      <c r="P25" s="86"/>
      <c r="Q25" s="28"/>
      <c r="R25" s="28"/>
      <c r="S25" s="25"/>
      <c r="T25" s="101"/>
      <c r="U25" s="23"/>
      <c r="V25" s="28"/>
      <c r="W25" s="28"/>
      <c r="X25" s="28"/>
      <c r="Y25" s="28"/>
      <c r="Z25" s="28"/>
      <c r="AA25" s="28"/>
      <c r="AB25" s="28"/>
      <c r="AC25" s="100"/>
      <c r="AD25" s="28"/>
      <c r="AE25" s="28"/>
      <c r="AF25" s="28"/>
      <c r="AG25" s="100"/>
      <c r="AH25" s="28"/>
      <c r="AI25" s="28"/>
      <c r="AJ25" s="28"/>
    </row>
    <row r="26" spans="2:36" s="24" customFormat="1" ht="6" customHeight="1" x14ac:dyDescent="0.3">
      <c r="B26" s="22"/>
      <c r="C26" s="23"/>
      <c r="D26" s="22"/>
      <c r="E26" s="22"/>
      <c r="F26" s="87"/>
      <c r="G26" s="25"/>
      <c r="H26" s="25"/>
      <c r="I26" s="30"/>
      <c r="J26" s="25"/>
      <c r="K26" s="22"/>
      <c r="L26" s="87"/>
      <c r="M26" s="25"/>
      <c r="N26" s="25"/>
      <c r="O26" s="22"/>
      <c r="P26" s="87"/>
      <c r="Q26" s="25"/>
      <c r="R26" s="25"/>
      <c r="S26" s="25"/>
      <c r="T26" s="101"/>
      <c r="U26" s="23"/>
      <c r="V26" s="25"/>
      <c r="W26" s="25"/>
      <c r="X26" s="25"/>
      <c r="Y26" s="25"/>
      <c r="Z26" s="25"/>
      <c r="AA26" s="25"/>
      <c r="AB26" s="25"/>
      <c r="AC26" s="101"/>
      <c r="AD26" s="25"/>
      <c r="AE26" s="25"/>
      <c r="AF26" s="25"/>
      <c r="AG26" s="101"/>
      <c r="AH26" s="25"/>
      <c r="AI26" s="25"/>
      <c r="AJ26" s="25"/>
    </row>
    <row r="27" spans="2:36" s="24" customFormat="1" ht="15" customHeight="1" x14ac:dyDescent="0.3">
      <c r="B27" s="22"/>
      <c r="C27" s="38">
        <v>6</v>
      </c>
      <c r="D27" s="39" t="s">
        <v>434</v>
      </c>
      <c r="E27" s="40"/>
      <c r="F27" s="85"/>
      <c r="G27" s="41">
        <f>Entrate!F156</f>
        <v>944530.92</v>
      </c>
      <c r="H27" s="36"/>
      <c r="I27" s="36"/>
      <c r="J27" s="41">
        <f>Entrate!I156</f>
        <v>944530.92</v>
      </c>
      <c r="K27" s="40"/>
      <c r="L27" s="85"/>
      <c r="M27" s="41">
        <f>Entrate!K156</f>
        <v>0</v>
      </c>
      <c r="N27" s="41">
        <f>Entrate!L156</f>
        <v>0</v>
      </c>
      <c r="O27" s="40"/>
      <c r="P27" s="85"/>
      <c r="Q27" s="41">
        <f>Entrate!N156</f>
        <v>800000</v>
      </c>
      <c r="R27" s="41">
        <f>Entrate!O156</f>
        <v>800000</v>
      </c>
      <c r="S27" s="25"/>
      <c r="T27" s="101"/>
      <c r="U27" s="31">
        <v>4</v>
      </c>
      <c r="V27" s="32" t="s">
        <v>433</v>
      </c>
      <c r="W27" s="33"/>
      <c r="X27" s="21">
        <f>Uscite!F347</f>
        <v>299556</v>
      </c>
      <c r="Y27" s="21">
        <f>Uscite!G347</f>
        <v>0</v>
      </c>
      <c r="Z27" s="34">
        <f>Uscite!H347</f>
        <v>0</v>
      </c>
      <c r="AA27" s="21">
        <f>Uscite!I347</f>
        <v>299556</v>
      </c>
      <c r="AB27" s="33"/>
      <c r="AC27" s="84"/>
      <c r="AD27" s="21">
        <f>Uscite!K347</f>
        <v>267869</v>
      </c>
      <c r="AE27" s="21">
        <f>Uscite!L347</f>
        <v>267869</v>
      </c>
      <c r="AF27" s="33"/>
      <c r="AG27" s="84"/>
      <c r="AH27" s="21">
        <f>Uscite!N347</f>
        <v>263153</v>
      </c>
      <c r="AI27" s="21">
        <f>Uscite!O347</f>
        <v>263153</v>
      </c>
      <c r="AJ27" s="22"/>
    </row>
    <row r="28" spans="2:36" s="24" customFormat="1" ht="6" customHeight="1" x14ac:dyDescent="0.3">
      <c r="B28" s="26"/>
      <c r="C28" s="27"/>
      <c r="D28" s="26"/>
      <c r="E28" s="26"/>
      <c r="F28" s="86"/>
      <c r="G28" s="28"/>
      <c r="H28" s="28"/>
      <c r="I28" s="29"/>
      <c r="J28" s="28"/>
      <c r="K28" s="26"/>
      <c r="L28" s="86"/>
      <c r="M28" s="28"/>
      <c r="N28" s="28"/>
      <c r="O28" s="26"/>
      <c r="P28" s="86"/>
      <c r="Q28" s="28"/>
      <c r="R28" s="28"/>
      <c r="S28" s="25"/>
      <c r="T28" s="101"/>
      <c r="U28" s="23"/>
      <c r="V28" s="28"/>
      <c r="W28" s="28"/>
      <c r="X28" s="28"/>
      <c r="Y28" s="28"/>
      <c r="Z28" s="28"/>
      <c r="AA28" s="28"/>
      <c r="AB28" s="28"/>
      <c r="AC28" s="100"/>
      <c r="AD28" s="28"/>
      <c r="AE28" s="28"/>
      <c r="AF28" s="28"/>
      <c r="AG28" s="100"/>
      <c r="AH28" s="28"/>
      <c r="AI28" s="28"/>
      <c r="AJ28" s="28"/>
    </row>
    <row r="29" spans="2:36" s="24" customFormat="1" ht="6" customHeight="1" x14ac:dyDescent="0.3">
      <c r="B29" s="22"/>
      <c r="C29" s="23"/>
      <c r="D29" s="22"/>
      <c r="E29" s="22"/>
      <c r="F29" s="87"/>
      <c r="G29" s="25"/>
      <c r="H29" s="25"/>
      <c r="I29" s="30"/>
      <c r="J29" s="25"/>
      <c r="K29" s="22"/>
      <c r="L29" s="87"/>
      <c r="M29" s="25"/>
      <c r="N29" s="25"/>
      <c r="O29" s="22"/>
      <c r="P29" s="87"/>
      <c r="Q29" s="25"/>
      <c r="R29" s="25"/>
      <c r="S29" s="25"/>
      <c r="T29" s="101"/>
      <c r="U29" s="23"/>
      <c r="V29" s="25"/>
      <c r="W29" s="25"/>
      <c r="X29" s="25"/>
      <c r="Y29" s="25"/>
      <c r="Z29" s="25"/>
      <c r="AA29" s="25"/>
      <c r="AB29" s="25"/>
      <c r="AC29" s="101"/>
      <c r="AD29" s="25"/>
      <c r="AE29" s="25"/>
      <c r="AF29" s="25"/>
      <c r="AG29" s="101"/>
      <c r="AH29" s="25"/>
      <c r="AI29" s="25"/>
      <c r="AJ29" s="25"/>
    </row>
    <row r="30" spans="2:36" s="52" customFormat="1" ht="15" customHeight="1" x14ac:dyDescent="0.3">
      <c r="B30" s="49"/>
      <c r="C30" s="50">
        <v>7</v>
      </c>
      <c r="D30" s="51" t="s">
        <v>442</v>
      </c>
      <c r="E30" s="49"/>
      <c r="F30" s="89"/>
      <c r="G30" s="52">
        <v>0</v>
      </c>
      <c r="H30" s="36"/>
      <c r="I30" s="36"/>
      <c r="J30" s="52">
        <v>0</v>
      </c>
      <c r="K30" s="49"/>
      <c r="L30" s="89"/>
      <c r="M30" s="52">
        <v>0</v>
      </c>
      <c r="N30" s="52">
        <v>0</v>
      </c>
      <c r="O30" s="49"/>
      <c r="P30" s="89"/>
      <c r="Q30" s="52">
        <v>0</v>
      </c>
      <c r="R30" s="52">
        <v>0</v>
      </c>
      <c r="S30" s="54"/>
      <c r="T30" s="105"/>
      <c r="U30" s="50">
        <v>5</v>
      </c>
      <c r="V30" s="51" t="s">
        <v>444</v>
      </c>
      <c r="W30" s="49"/>
      <c r="X30" s="52">
        <v>0</v>
      </c>
      <c r="Y30" s="52">
        <v>0</v>
      </c>
      <c r="Z30" s="53">
        <v>0</v>
      </c>
      <c r="AA30" s="52">
        <v>0</v>
      </c>
      <c r="AB30" s="49"/>
      <c r="AC30" s="89"/>
      <c r="AD30" s="52">
        <v>0</v>
      </c>
      <c r="AE30" s="52">
        <v>0</v>
      </c>
      <c r="AF30" s="49"/>
      <c r="AG30" s="89"/>
      <c r="AH30" s="52">
        <v>0</v>
      </c>
      <c r="AI30" s="52">
        <v>0</v>
      </c>
      <c r="AJ30" s="49"/>
    </row>
    <row r="31" spans="2:36" s="24" customFormat="1" ht="6" customHeight="1" x14ac:dyDescent="0.3">
      <c r="B31" s="26"/>
      <c r="C31" s="27"/>
      <c r="D31" s="26"/>
      <c r="E31" s="26"/>
      <c r="F31" s="86"/>
      <c r="G31" s="28"/>
      <c r="H31" s="28"/>
      <c r="I31" s="29"/>
      <c r="J31" s="28"/>
      <c r="K31" s="26"/>
      <c r="L31" s="86"/>
      <c r="M31" s="28"/>
      <c r="N31" s="28"/>
      <c r="O31" s="26"/>
      <c r="P31" s="86"/>
      <c r="Q31" s="28"/>
      <c r="R31" s="28"/>
      <c r="S31" s="25"/>
      <c r="T31" s="101"/>
      <c r="U31" s="23"/>
      <c r="V31" s="28"/>
      <c r="W31" s="28"/>
      <c r="X31" s="28"/>
      <c r="Y31" s="28"/>
      <c r="Z31" s="28"/>
      <c r="AA31" s="28"/>
      <c r="AB31" s="28"/>
      <c r="AC31" s="100"/>
      <c r="AD31" s="28"/>
      <c r="AE31" s="28"/>
      <c r="AF31" s="28"/>
      <c r="AG31" s="100"/>
      <c r="AH31" s="28"/>
      <c r="AI31" s="28"/>
      <c r="AJ31" s="28"/>
    </row>
    <row r="32" spans="2:36" s="24" customFormat="1" ht="6" customHeight="1" x14ac:dyDescent="0.3">
      <c r="B32" s="22"/>
      <c r="C32" s="23"/>
      <c r="D32" s="22"/>
      <c r="E32" s="22"/>
      <c r="F32" s="87"/>
      <c r="G32" s="25"/>
      <c r="H32" s="25"/>
      <c r="I32" s="30"/>
      <c r="J32" s="25"/>
      <c r="K32" s="22"/>
      <c r="L32" s="87"/>
      <c r="M32" s="25"/>
      <c r="N32" s="25"/>
      <c r="O32" s="22"/>
      <c r="P32" s="87"/>
      <c r="Q32" s="25"/>
      <c r="R32" s="25"/>
      <c r="S32" s="25"/>
      <c r="T32" s="101"/>
      <c r="U32" s="23"/>
      <c r="V32" s="25"/>
      <c r="W32" s="25"/>
      <c r="X32" s="25"/>
      <c r="Y32" s="25"/>
      <c r="Z32" s="25"/>
      <c r="AA32" s="25"/>
      <c r="AB32" s="25"/>
      <c r="AC32" s="101"/>
      <c r="AD32" s="25"/>
      <c r="AE32" s="25"/>
      <c r="AF32" s="25"/>
      <c r="AG32" s="101"/>
      <c r="AH32" s="25"/>
      <c r="AI32" s="25"/>
      <c r="AJ32" s="25"/>
    </row>
    <row r="33" spans="2:36" s="58" customFormat="1" ht="15" customHeight="1" x14ac:dyDescent="0.3">
      <c r="B33" s="55"/>
      <c r="C33" s="56">
        <v>9</v>
      </c>
      <c r="D33" s="57" t="s">
        <v>435</v>
      </c>
      <c r="E33" s="55"/>
      <c r="F33" s="90"/>
      <c r="G33" s="58">
        <f>Entrate!F194</f>
        <v>4467000</v>
      </c>
      <c r="H33" s="36"/>
      <c r="I33" s="36"/>
      <c r="J33" s="58">
        <f>Entrate!I194</f>
        <v>4467000</v>
      </c>
      <c r="K33" s="55"/>
      <c r="L33" s="90"/>
      <c r="M33" s="58">
        <f>Entrate!K194</f>
        <v>4467000</v>
      </c>
      <c r="N33" s="58">
        <f>Entrate!L194</f>
        <v>4467000</v>
      </c>
      <c r="O33" s="55"/>
      <c r="P33" s="90"/>
      <c r="Q33" s="58">
        <f>Entrate!N194</f>
        <v>4467000</v>
      </c>
      <c r="R33" s="58">
        <f>Entrate!O194</f>
        <v>4467000</v>
      </c>
      <c r="S33" s="60"/>
      <c r="T33" s="106"/>
      <c r="U33" s="56">
        <v>7</v>
      </c>
      <c r="V33" s="57" t="s">
        <v>435</v>
      </c>
      <c r="W33" s="55"/>
      <c r="X33" s="58">
        <f>Uscite!F389</f>
        <v>4467000</v>
      </c>
      <c r="Y33" s="58">
        <v>0</v>
      </c>
      <c r="Z33" s="59">
        <f>Uscite!H389</f>
        <v>0</v>
      </c>
      <c r="AA33" s="58">
        <f>Uscite!I389</f>
        <v>4467000</v>
      </c>
      <c r="AB33" s="55"/>
      <c r="AC33" s="90"/>
      <c r="AD33" s="58">
        <f>Uscite!K389</f>
        <v>4467000</v>
      </c>
      <c r="AE33" s="58">
        <f>Uscite!L389</f>
        <v>4467000</v>
      </c>
      <c r="AF33" s="55"/>
      <c r="AG33" s="90"/>
      <c r="AH33" s="58">
        <f>Uscite!N389</f>
        <v>4467000</v>
      </c>
      <c r="AI33" s="58">
        <f>Uscite!O389</f>
        <v>4467000</v>
      </c>
      <c r="AJ33" s="55"/>
    </row>
    <row r="34" spans="2:36" s="24" customFormat="1" ht="6" customHeight="1" x14ac:dyDescent="0.3">
      <c r="B34" s="26"/>
      <c r="C34" s="27"/>
      <c r="D34" s="26"/>
      <c r="E34" s="26"/>
      <c r="F34" s="86"/>
      <c r="G34" s="28"/>
      <c r="H34" s="28"/>
      <c r="I34" s="29"/>
      <c r="J34" s="28"/>
      <c r="K34" s="26"/>
      <c r="L34" s="86"/>
      <c r="M34" s="28"/>
      <c r="N34" s="28"/>
      <c r="O34" s="26"/>
      <c r="P34" s="86"/>
      <c r="Q34" s="28"/>
      <c r="R34" s="28"/>
      <c r="S34" s="25"/>
      <c r="T34" s="101"/>
      <c r="U34" s="23"/>
      <c r="V34" s="28"/>
      <c r="W34" s="28"/>
      <c r="X34" s="28"/>
      <c r="Y34" s="28"/>
      <c r="Z34" s="28"/>
      <c r="AA34" s="28"/>
      <c r="AB34" s="28"/>
      <c r="AC34" s="100"/>
      <c r="AD34" s="28"/>
      <c r="AE34" s="28"/>
      <c r="AF34" s="28"/>
      <c r="AG34" s="100"/>
      <c r="AH34" s="28"/>
      <c r="AI34" s="28"/>
      <c r="AJ34" s="28"/>
    </row>
    <row r="35" spans="2:36" s="24" customFormat="1" ht="6" customHeight="1" x14ac:dyDescent="0.3">
      <c r="B35" s="22"/>
      <c r="C35" s="23"/>
      <c r="D35" s="22"/>
      <c r="E35" s="22"/>
      <c r="F35" s="87"/>
      <c r="G35" s="25"/>
      <c r="H35" s="25"/>
      <c r="I35" s="30"/>
      <c r="J35" s="25"/>
      <c r="K35" s="22"/>
      <c r="L35" s="87"/>
      <c r="M35" s="25"/>
      <c r="N35" s="25"/>
      <c r="O35" s="22"/>
      <c r="P35" s="87"/>
      <c r="Q35" s="25"/>
      <c r="R35" s="25"/>
      <c r="S35" s="25"/>
      <c r="T35" s="101"/>
      <c r="U35" s="23"/>
      <c r="V35" s="25"/>
      <c r="W35" s="25"/>
      <c r="X35" s="25"/>
      <c r="Y35" s="25"/>
      <c r="Z35" s="25"/>
      <c r="AA35" s="25"/>
      <c r="AB35" s="25"/>
      <c r="AC35" s="101"/>
      <c r="AD35" s="25"/>
      <c r="AE35" s="25"/>
      <c r="AF35" s="25"/>
      <c r="AG35" s="101"/>
      <c r="AH35" s="25"/>
      <c r="AI35" s="25"/>
      <c r="AJ35" s="25"/>
    </row>
    <row r="36" spans="2:36" s="63" customFormat="1" ht="15" customHeight="1" x14ac:dyDescent="0.3">
      <c r="B36" s="61"/>
      <c r="C36" s="23"/>
      <c r="D36" s="4" t="s">
        <v>509</v>
      </c>
      <c r="E36" s="61"/>
      <c r="F36" s="91"/>
      <c r="G36" s="63">
        <f>G14+G16+G18+G21+G24+G27+G30+G33</f>
        <v>27292988.380000003</v>
      </c>
      <c r="H36" s="63">
        <f>H6+H7</f>
        <v>0</v>
      </c>
      <c r="I36" s="63">
        <f>I10+I11</f>
        <v>315210.65000000002</v>
      </c>
      <c r="J36" s="63">
        <f>J14+J16+J18+J21+J24+J27+J30+J33</f>
        <v>27292988.380000003</v>
      </c>
      <c r="K36" s="61"/>
      <c r="L36" s="91"/>
      <c r="M36" s="63">
        <f>M14+M16+M18+M21+M24+M27+M30+M33</f>
        <v>24762255.240000002</v>
      </c>
      <c r="N36" s="63">
        <f>N14+N16+N18+N21+N24+N27+N30+N33</f>
        <v>24762255.240000002</v>
      </c>
      <c r="O36" s="61"/>
      <c r="P36" s="91"/>
      <c r="Q36" s="63">
        <f>Q14+Q16+Q18+Q21+Q24+Q27+Q30+Q33</f>
        <v>19845698</v>
      </c>
      <c r="R36" s="63">
        <f>R14+R16+R18+R21+R24+R27+R30+R33</f>
        <v>19845698</v>
      </c>
      <c r="S36" s="64"/>
      <c r="T36" s="107"/>
      <c r="U36" s="23"/>
      <c r="V36" s="4" t="s">
        <v>509</v>
      </c>
      <c r="W36" s="61"/>
      <c r="X36" s="63">
        <f>X16+X21+X24+X27+X30+X33</f>
        <v>27292988.380000003</v>
      </c>
      <c r="Y36" s="63">
        <f>Y16+Y21+Y24+Y27+Y30+Y33</f>
        <v>0</v>
      </c>
      <c r="Z36" s="63">
        <f>Z16+Z21+Z24+Z27+Z30+Z33</f>
        <v>315210.64999999997</v>
      </c>
      <c r="AA36" s="63">
        <f>AA16+AA21+AA24+AA27+AA30+AA33</f>
        <v>27608199.030000001</v>
      </c>
      <c r="AB36" s="61"/>
      <c r="AC36" s="91"/>
      <c r="AD36" s="63">
        <f>AD6+AD16+AD21+AD24+AD27+AD30+AD33</f>
        <v>24762255.240000002</v>
      </c>
      <c r="AE36" s="63">
        <f>AE6+AE16+AE21+AE24+AE27+AE30+AE33</f>
        <v>24762255.240000002</v>
      </c>
      <c r="AF36" s="61"/>
      <c r="AG36" s="91"/>
      <c r="AH36" s="63">
        <f>AH6+AH16+AH21+AH24+AH27+AH30+AH33</f>
        <v>19845698</v>
      </c>
      <c r="AI36" s="63">
        <f>AI6+AI16+AI21+AI24+AI27+AI30+AI33</f>
        <v>19845698</v>
      </c>
      <c r="AJ36" s="61"/>
    </row>
    <row r="37" spans="2:36" s="24" customFormat="1" ht="6" customHeight="1" x14ac:dyDescent="0.3">
      <c r="B37" s="26"/>
      <c r="C37" s="27"/>
      <c r="D37" s="26"/>
      <c r="E37" s="26"/>
      <c r="F37" s="86"/>
      <c r="G37" s="28"/>
      <c r="H37" s="28"/>
      <c r="I37" s="29"/>
      <c r="J37" s="28"/>
      <c r="K37" s="26"/>
      <c r="L37" s="86"/>
      <c r="M37" s="28"/>
      <c r="N37" s="28"/>
      <c r="O37" s="26"/>
      <c r="P37" s="86"/>
      <c r="Q37" s="28"/>
      <c r="R37" s="28"/>
      <c r="S37" s="25"/>
      <c r="T37" s="101"/>
      <c r="U37" s="23"/>
      <c r="V37" s="26"/>
      <c r="W37" s="28"/>
      <c r="X37" s="28"/>
      <c r="Y37" s="28"/>
      <c r="Z37" s="28"/>
      <c r="AA37" s="28"/>
      <c r="AB37" s="28"/>
      <c r="AC37" s="100"/>
      <c r="AD37" s="28"/>
      <c r="AE37" s="28"/>
      <c r="AF37" s="28"/>
      <c r="AG37" s="100"/>
      <c r="AH37" s="28"/>
      <c r="AI37" s="28"/>
      <c r="AJ37" s="28"/>
    </row>
    <row r="38" spans="2:36" s="24" customFormat="1" ht="6" customHeight="1" x14ac:dyDescent="0.3">
      <c r="B38" s="22"/>
      <c r="C38" s="23"/>
      <c r="D38" s="22"/>
      <c r="E38" s="22"/>
      <c r="F38" s="87"/>
      <c r="G38" s="25"/>
      <c r="H38" s="25"/>
      <c r="I38" s="30"/>
      <c r="J38" s="25"/>
      <c r="K38" s="22"/>
      <c r="L38" s="87"/>
      <c r="M38" s="25"/>
      <c r="N38" s="25"/>
      <c r="O38" s="22"/>
      <c r="P38" s="87"/>
      <c r="Q38" s="25"/>
      <c r="R38" s="25"/>
      <c r="S38" s="25"/>
      <c r="T38" s="101"/>
      <c r="U38" s="23"/>
      <c r="V38" s="22"/>
      <c r="W38" s="25"/>
      <c r="X38" s="25"/>
      <c r="Y38" s="25"/>
      <c r="Z38" s="25"/>
      <c r="AA38" s="25"/>
      <c r="AB38" s="25"/>
      <c r="AC38" s="101"/>
      <c r="AD38" s="25"/>
      <c r="AE38" s="25"/>
      <c r="AF38" s="25"/>
      <c r="AG38" s="101"/>
      <c r="AH38" s="25"/>
      <c r="AI38" s="25"/>
      <c r="AJ38" s="25"/>
    </row>
    <row r="39" spans="2:36" s="63" customFormat="1" ht="15" customHeight="1" x14ac:dyDescent="0.3">
      <c r="B39" s="61"/>
      <c r="C39" s="23"/>
      <c r="D39" s="4" t="s">
        <v>510</v>
      </c>
      <c r="E39" s="13"/>
      <c r="F39" s="92"/>
      <c r="G39" s="25"/>
      <c r="H39" s="25"/>
      <c r="I39" s="30"/>
      <c r="J39" s="63">
        <f>J6+J7+J10+J11+J14+J16+J18+J21+J24+J27+J30+J33</f>
        <v>27608199.030000001</v>
      </c>
      <c r="K39" s="61"/>
      <c r="L39" s="91"/>
      <c r="M39" s="25"/>
      <c r="N39" s="63">
        <f>N10+N11+N14+N16+N18+N21+N24+N27+N30+N33</f>
        <v>24762255.240000002</v>
      </c>
      <c r="O39" s="61"/>
      <c r="P39" s="91"/>
      <c r="Q39" s="25"/>
      <c r="R39" s="63">
        <f>R10+R11+R14+R16+R18+R21+R24+R27+R30+R33</f>
        <v>19845698</v>
      </c>
      <c r="S39" s="64"/>
      <c r="T39" s="107"/>
      <c r="U39" s="23"/>
      <c r="V39" s="4" t="s">
        <v>510</v>
      </c>
      <c r="W39" s="13"/>
      <c r="X39" s="25"/>
      <c r="Y39" s="25"/>
      <c r="Z39" s="30"/>
      <c r="AA39" s="63">
        <f>AA16+AA21+AA24+AA27+AA30+AA33</f>
        <v>27608199.030000001</v>
      </c>
      <c r="AB39" s="61"/>
      <c r="AC39" s="91"/>
      <c r="AD39" s="25"/>
      <c r="AE39" s="63">
        <f>AE16+AE21+AE24+AE27+AE30+AE33</f>
        <v>24762255.240000002</v>
      </c>
      <c r="AF39" s="61"/>
      <c r="AG39" s="91"/>
      <c r="AH39" s="25"/>
      <c r="AI39" s="63">
        <f>AI16+AI21+AI24+AI27+AI30+AI33</f>
        <v>19845698</v>
      </c>
      <c r="AJ39" s="61"/>
    </row>
    <row r="40" spans="2:36" s="24" customFormat="1" ht="6" customHeight="1" x14ac:dyDescent="0.3">
      <c r="B40" s="26"/>
      <c r="C40" s="27"/>
      <c r="D40" s="26"/>
      <c r="E40" s="26"/>
      <c r="F40" s="86"/>
      <c r="G40" s="28"/>
      <c r="H40" s="28"/>
      <c r="I40" s="29"/>
      <c r="J40" s="28"/>
      <c r="K40" s="26"/>
      <c r="L40" s="86"/>
      <c r="M40" s="28"/>
      <c r="N40" s="28"/>
      <c r="O40" s="26"/>
      <c r="P40" s="86"/>
      <c r="Q40" s="28"/>
      <c r="R40" s="28"/>
      <c r="S40" s="25"/>
      <c r="T40" s="101"/>
      <c r="U40" s="23"/>
      <c r="V40" s="28"/>
      <c r="W40" s="28"/>
      <c r="X40" s="28"/>
      <c r="Y40" s="28"/>
      <c r="Z40" s="29"/>
      <c r="AA40" s="28"/>
      <c r="AB40" s="28"/>
      <c r="AC40" s="100"/>
      <c r="AD40" s="28"/>
      <c r="AE40" s="28"/>
      <c r="AF40" s="28"/>
      <c r="AG40" s="100"/>
      <c r="AH40" s="28"/>
      <c r="AI40" s="28"/>
      <c r="AJ40" s="28"/>
    </row>
    <row r="41" spans="2:36" s="24" customFormat="1" ht="6" customHeight="1" x14ac:dyDescent="0.3">
      <c r="B41" s="22"/>
      <c r="C41" s="23"/>
      <c r="D41" s="22"/>
      <c r="E41" s="22"/>
      <c r="F41" s="87"/>
      <c r="G41" s="25"/>
      <c r="H41" s="25"/>
      <c r="I41" s="30"/>
      <c r="J41" s="25"/>
      <c r="K41" s="22"/>
      <c r="L41" s="87"/>
      <c r="M41" s="25"/>
      <c r="N41" s="25"/>
      <c r="O41" s="22"/>
      <c r="P41" s="87"/>
      <c r="Q41" s="25"/>
      <c r="R41" s="25"/>
      <c r="S41" s="25"/>
      <c r="T41" s="101"/>
      <c r="U41" s="23"/>
      <c r="V41" s="25"/>
      <c r="W41" s="25"/>
      <c r="X41" s="25"/>
      <c r="Y41" s="25"/>
      <c r="Z41" s="30"/>
      <c r="AA41" s="25"/>
      <c r="AB41" s="25"/>
      <c r="AC41" s="101"/>
      <c r="AD41" s="25"/>
      <c r="AE41" s="25"/>
      <c r="AF41" s="25"/>
      <c r="AG41" s="101"/>
      <c r="AH41" s="25"/>
      <c r="AI41" s="25"/>
      <c r="AJ41" s="25"/>
    </row>
    <row r="42" spans="2:36" s="63" customFormat="1" ht="15" customHeight="1" x14ac:dyDescent="0.3">
      <c r="B42" s="61"/>
      <c r="C42" s="23"/>
      <c r="D42" s="4" t="s">
        <v>505</v>
      </c>
      <c r="E42" s="13"/>
      <c r="F42" s="92"/>
      <c r="G42" s="25"/>
      <c r="H42" s="25"/>
      <c r="I42" s="30"/>
      <c r="K42" s="61"/>
      <c r="L42" s="91"/>
      <c r="M42" s="25"/>
      <c r="O42" s="61"/>
      <c r="P42" s="91"/>
      <c r="Q42" s="25"/>
      <c r="S42" s="64"/>
      <c r="T42" s="107"/>
      <c r="U42" s="23"/>
      <c r="V42" s="62" t="s">
        <v>506</v>
      </c>
      <c r="W42" s="13"/>
      <c r="X42" s="25"/>
      <c r="Y42" s="25"/>
      <c r="Z42" s="30"/>
      <c r="AB42" s="61"/>
      <c r="AC42" s="91"/>
      <c r="AD42" s="25"/>
      <c r="AF42" s="61"/>
      <c r="AG42" s="91"/>
      <c r="AH42" s="25"/>
      <c r="AJ42" s="61"/>
    </row>
    <row r="43" spans="2:36" s="24" customFormat="1" ht="6" customHeight="1" x14ac:dyDescent="0.3">
      <c r="B43" s="26"/>
      <c r="C43" s="27"/>
      <c r="D43" s="26"/>
      <c r="E43" s="26"/>
      <c r="F43" s="86"/>
      <c r="G43" s="28"/>
      <c r="H43" s="28"/>
      <c r="I43" s="29"/>
      <c r="J43" s="28"/>
      <c r="K43" s="26"/>
      <c r="L43" s="86"/>
      <c r="M43" s="28"/>
      <c r="N43" s="28"/>
      <c r="O43" s="26"/>
      <c r="P43" s="86"/>
      <c r="Q43" s="28"/>
      <c r="R43" s="28"/>
      <c r="S43" s="25"/>
      <c r="T43" s="101"/>
      <c r="U43" s="23"/>
      <c r="V43" s="28"/>
      <c r="W43" s="28"/>
      <c r="X43" s="28"/>
      <c r="Y43" s="28"/>
      <c r="Z43" s="28"/>
      <c r="AA43" s="28"/>
      <c r="AB43" s="28"/>
      <c r="AC43" s="100"/>
      <c r="AD43" s="28"/>
      <c r="AE43" s="28"/>
      <c r="AF43" s="28"/>
      <c r="AG43" s="100"/>
      <c r="AH43" s="28"/>
      <c r="AI43" s="28"/>
      <c r="AJ43" s="28"/>
    </row>
    <row r="44" spans="2:36" s="24" customFormat="1" ht="6" customHeight="1" x14ac:dyDescent="0.3">
      <c r="B44" s="22"/>
      <c r="C44" s="23"/>
      <c r="D44" s="22"/>
      <c r="E44" s="22"/>
      <c r="F44" s="87"/>
      <c r="G44" s="25"/>
      <c r="H44" s="25"/>
      <c r="I44" s="30"/>
      <c r="J44" s="25"/>
      <c r="K44" s="22"/>
      <c r="L44" s="87"/>
      <c r="M44" s="25"/>
      <c r="N44" s="25"/>
      <c r="O44" s="22"/>
      <c r="P44" s="87"/>
      <c r="Q44" s="25"/>
      <c r="R44" s="25"/>
      <c r="S44" s="25"/>
      <c r="T44" s="101"/>
      <c r="U44" s="23"/>
      <c r="V44" s="25"/>
      <c r="W44" s="25"/>
      <c r="X44" s="25"/>
      <c r="Y44" s="25"/>
      <c r="Z44" s="25"/>
      <c r="AA44" s="25"/>
      <c r="AB44" s="25"/>
      <c r="AC44" s="101"/>
      <c r="AD44" s="25"/>
      <c r="AE44" s="25"/>
      <c r="AF44" s="25"/>
      <c r="AG44" s="101"/>
      <c r="AH44" s="25"/>
      <c r="AI44" s="25"/>
      <c r="AJ44" s="25"/>
    </row>
    <row r="45" spans="2:36" s="67" customFormat="1" ht="16.2" customHeight="1" x14ac:dyDescent="0.3">
      <c r="B45" s="65"/>
      <c r="C45" s="31" t="s">
        <v>427</v>
      </c>
      <c r="D45" s="66" t="s">
        <v>508</v>
      </c>
      <c r="E45" s="65"/>
      <c r="F45" s="93"/>
      <c r="G45" s="67">
        <f>G14+G16+G18</f>
        <v>8590775</v>
      </c>
      <c r="H45" s="67">
        <f>H6</f>
        <v>0</v>
      </c>
      <c r="I45" s="67">
        <f>I10</f>
        <v>10568.32</v>
      </c>
      <c r="J45" s="111">
        <f>J14+J16+J18+J10+J6</f>
        <v>8601343.3200000003</v>
      </c>
      <c r="K45" s="65"/>
      <c r="L45" s="93"/>
      <c r="M45" s="67">
        <f>M14+M16+M18</f>
        <v>8379165</v>
      </c>
      <c r="N45" s="112">
        <f>N14+N16+N18+N10</f>
        <v>8379165</v>
      </c>
      <c r="O45" s="65"/>
      <c r="P45" s="93"/>
      <c r="Q45" s="67">
        <f>Q14+Q16+Q18</f>
        <v>8268698</v>
      </c>
      <c r="R45" s="113">
        <f>R14+R16+R18+R10</f>
        <v>8268698</v>
      </c>
      <c r="S45" s="68"/>
      <c r="T45" s="108"/>
      <c r="U45" s="31" t="s">
        <v>427</v>
      </c>
      <c r="V45" s="66" t="s">
        <v>437</v>
      </c>
      <c r="W45" s="65"/>
      <c r="X45" s="67">
        <f>X16+X27</f>
        <v>8590775</v>
      </c>
      <c r="Y45" s="67">
        <f>Y16+Y27</f>
        <v>0</v>
      </c>
      <c r="Z45" s="67">
        <f>Z16+Z27</f>
        <v>10568.32</v>
      </c>
      <c r="AA45" s="111">
        <f>AA16+AA27</f>
        <v>8601343.3200000003</v>
      </c>
      <c r="AB45" s="69">
        <f t="shared" ref="AB45:AF45" si="0">AB16+AB27</f>
        <v>0</v>
      </c>
      <c r="AC45" s="95"/>
      <c r="AD45" s="67">
        <f>AD16+AD27</f>
        <v>8379165</v>
      </c>
      <c r="AE45" s="112">
        <f>AE16+AE27</f>
        <v>8379165</v>
      </c>
      <c r="AF45" s="68">
        <f t="shared" si="0"/>
        <v>0</v>
      </c>
      <c r="AG45" s="108"/>
      <c r="AH45" s="67">
        <f>AH16+AH27</f>
        <v>8268698</v>
      </c>
      <c r="AI45" s="113">
        <f>AI16+AI27</f>
        <v>8268698</v>
      </c>
      <c r="AJ45" s="65"/>
    </row>
    <row r="46" spans="2:36" s="74" customFormat="1" ht="13.2" customHeight="1" x14ac:dyDescent="0.3">
      <c r="B46" s="70"/>
      <c r="C46" s="71"/>
      <c r="D46" s="70"/>
      <c r="E46" s="70"/>
      <c r="F46" s="94"/>
      <c r="G46" s="72"/>
      <c r="H46" s="72"/>
      <c r="I46" s="73"/>
      <c r="J46" s="72">
        <f>J45-AA45</f>
        <v>0</v>
      </c>
      <c r="K46" s="70"/>
      <c r="L46" s="94"/>
      <c r="M46" s="72"/>
      <c r="N46" s="72">
        <f>N45-AE45</f>
        <v>0</v>
      </c>
      <c r="O46" s="70"/>
      <c r="P46" s="94"/>
      <c r="Q46" s="72"/>
      <c r="R46" s="72">
        <f>R45-AI45</f>
        <v>0</v>
      </c>
      <c r="S46" s="72"/>
      <c r="T46" s="109"/>
      <c r="U46" s="71"/>
      <c r="V46" s="70"/>
      <c r="W46" s="70"/>
      <c r="X46" s="72"/>
      <c r="Y46" s="72"/>
      <c r="Z46" s="73"/>
      <c r="AA46" s="72"/>
      <c r="AB46" s="70"/>
      <c r="AC46" s="94"/>
      <c r="AD46" s="72"/>
      <c r="AE46" s="72"/>
      <c r="AF46" s="70"/>
      <c r="AG46" s="94"/>
      <c r="AH46" s="72"/>
      <c r="AI46" s="72"/>
      <c r="AJ46" s="70"/>
    </row>
    <row r="47" spans="2:36" s="76" customFormat="1" ht="16.2" customHeight="1" x14ac:dyDescent="0.3">
      <c r="B47" s="69"/>
      <c r="C47" s="38" t="s">
        <v>428</v>
      </c>
      <c r="D47" s="75" t="s">
        <v>507</v>
      </c>
      <c r="E47" s="69"/>
      <c r="F47" s="95"/>
      <c r="G47" s="76">
        <f>G21+G27</f>
        <v>14235213.379999999</v>
      </c>
      <c r="H47" s="76">
        <f>H7</f>
        <v>0</v>
      </c>
      <c r="I47" s="76">
        <f>I11</f>
        <v>304642.33</v>
      </c>
      <c r="J47" s="166">
        <f>J21+J27+J11+J7</f>
        <v>14539855.709999999</v>
      </c>
      <c r="K47" s="69"/>
      <c r="L47" s="95"/>
      <c r="M47" s="76">
        <f>M21+M27</f>
        <v>11916090.24</v>
      </c>
      <c r="N47" s="167">
        <f>N21+N27+N11</f>
        <v>11916090.24</v>
      </c>
      <c r="O47" s="69"/>
      <c r="P47" s="95"/>
      <c r="Q47" s="76">
        <f>Q21+Q27</f>
        <v>7110000</v>
      </c>
      <c r="R47" s="168">
        <f>R21+R27+R11</f>
        <v>7110000</v>
      </c>
      <c r="S47" s="77"/>
      <c r="T47" s="110"/>
      <c r="U47" s="38" t="s">
        <v>428</v>
      </c>
      <c r="V47" s="75" t="s">
        <v>436</v>
      </c>
      <c r="W47" s="69"/>
      <c r="X47" s="76">
        <f>X21</f>
        <v>14235213.380000001</v>
      </c>
      <c r="Y47" s="76">
        <f>Y21</f>
        <v>0</v>
      </c>
      <c r="Z47" s="76">
        <f>Z21</f>
        <v>304642.32999999996</v>
      </c>
      <c r="AA47" s="166">
        <f>AA21</f>
        <v>14539855.709999999</v>
      </c>
      <c r="AB47" s="69"/>
      <c r="AC47" s="95"/>
      <c r="AD47" s="76">
        <f t="shared" ref="AD47:AH47" si="1">AD21</f>
        <v>11916090.24</v>
      </c>
      <c r="AE47" s="167">
        <f>AE21</f>
        <v>11916090.24</v>
      </c>
      <c r="AF47" s="69"/>
      <c r="AG47" s="95"/>
      <c r="AH47" s="76">
        <f t="shared" si="1"/>
        <v>7110000</v>
      </c>
      <c r="AI47" s="168">
        <f>AI21</f>
        <v>7110000</v>
      </c>
      <c r="AJ47" s="69"/>
    </row>
    <row r="48" spans="2:36" s="20" customFormat="1" ht="13.2" customHeight="1" x14ac:dyDescent="0.3">
      <c r="B48" s="17"/>
      <c r="C48" s="16"/>
      <c r="D48" s="17"/>
      <c r="E48" s="17"/>
      <c r="F48" s="96"/>
      <c r="G48" s="18">
        <f>G47-X47</f>
        <v>0</v>
      </c>
      <c r="H48" s="18"/>
      <c r="I48" s="19"/>
      <c r="J48" s="18"/>
      <c r="K48" s="17"/>
      <c r="L48" s="96"/>
      <c r="M48" s="18">
        <f>M47-AD47</f>
        <v>0</v>
      </c>
      <c r="N48" s="18"/>
      <c r="O48" s="18"/>
      <c r="P48" s="97"/>
      <c r="Q48" s="18">
        <f>Q47-AH47</f>
        <v>0</v>
      </c>
      <c r="R48" s="18"/>
      <c r="S48" s="18"/>
      <c r="T48" s="97"/>
      <c r="U48" s="16"/>
      <c r="V48" s="17"/>
      <c r="W48" s="17"/>
      <c r="X48" s="18"/>
      <c r="Y48" s="18"/>
      <c r="Z48" s="19"/>
      <c r="AA48" s="18"/>
      <c r="AB48" s="17"/>
      <c r="AC48" s="96"/>
      <c r="AD48" s="18"/>
      <c r="AE48" s="18"/>
      <c r="AF48" s="17"/>
      <c r="AG48" s="96"/>
      <c r="AH48" s="18"/>
      <c r="AI48" s="18"/>
      <c r="AJ48" s="17"/>
    </row>
  </sheetData>
  <mergeCells count="8">
    <mergeCell ref="X2:AA2"/>
    <mergeCell ref="AD2:AE2"/>
    <mergeCell ref="AH2:AI2"/>
    <mergeCell ref="D2:D3"/>
    <mergeCell ref="V2:V3"/>
    <mergeCell ref="G2:J2"/>
    <mergeCell ref="M2:N2"/>
    <mergeCell ref="Q2:R2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Uscite</vt:lpstr>
      <vt:lpstr>Entrate</vt:lpstr>
      <vt:lpstr>Riepilogo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2021-07-02T18:13:49Z</dcterms:modified>
</cp:coreProperties>
</file>