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condivisione\0. SISMA DEL 24-08-16\Straordinario sisma\rendicontazione\STRAORDINARIO 2018\"/>
    </mc:Choice>
  </mc:AlternateContent>
  <bookViews>
    <workbookView xWindow="0" yWindow="105" windowWidth="15570" windowHeight="10515" tabRatio="861" firstSheet="1" activeTab="12"/>
  </bookViews>
  <sheets>
    <sheet name="RIEPILOGO STRAORDINARIO 2018" sheetId="8" r:id="rId1"/>
    <sheet name=" gennaio 2018" sheetId="10" r:id="rId2"/>
    <sheet name="febbraio 2018" sheetId="11" r:id="rId3"/>
    <sheet name="marzo 2018" sheetId="12" r:id="rId4"/>
    <sheet name="aprile 2018" sheetId="13" r:id="rId5"/>
    <sheet name="maggio 2018" sheetId="14" r:id="rId6"/>
    <sheet name="giugno 2018" sheetId="15" r:id="rId7"/>
    <sheet name="luglio 2018" sheetId="16" r:id="rId8"/>
    <sheet name="agosto 2018" sheetId="17" r:id="rId9"/>
    <sheet name="settembre 2018" sheetId="18" r:id="rId10"/>
    <sheet name="ottobre 2018" sheetId="19" r:id="rId11"/>
    <sheet name="novembre 2018" sheetId="20" r:id="rId12"/>
    <sheet name="dicembre 2018" sheetId="21" r:id="rId13"/>
  </sheets>
  <definedNames>
    <definedName name="somma">'dicembre 2018'!$G$15</definedName>
  </definedNames>
  <calcPr calcId="152511"/>
</workbook>
</file>

<file path=xl/calcChain.xml><?xml version="1.0" encoding="utf-8"?>
<calcChain xmlns="http://schemas.openxmlformats.org/spreadsheetml/2006/main">
  <c r="J15" i="20" l="1"/>
  <c r="B15" i="8"/>
  <c r="B14" i="8"/>
  <c r="G15" i="20"/>
  <c r="D19" i="8"/>
  <c r="C19" i="8"/>
  <c r="B19" i="8"/>
  <c r="C18" i="8"/>
  <c r="D18" i="8"/>
  <c r="B18" i="8"/>
  <c r="G6" i="18"/>
  <c r="B17" i="8" l="1"/>
  <c r="K5" i="15"/>
  <c r="J5" i="15"/>
  <c r="D16" i="8"/>
  <c r="B16" i="8"/>
  <c r="D15" i="8"/>
  <c r="C15" i="8"/>
  <c r="G3" i="21"/>
  <c r="C16" i="8"/>
  <c r="B20" i="8"/>
  <c r="H15" i="15"/>
  <c r="H15" i="19"/>
  <c r="H15" i="20"/>
  <c r="I15" i="20"/>
  <c r="J3" i="20" l="1"/>
  <c r="G3" i="20"/>
  <c r="I3" i="17"/>
  <c r="G4" i="20"/>
  <c r="J4" i="20" s="1"/>
  <c r="K4" i="20" s="1"/>
  <c r="H4" i="20"/>
  <c r="G3" i="19"/>
  <c r="I3" i="19" s="1"/>
  <c r="G3" i="18"/>
  <c r="H3" i="18" s="1"/>
  <c r="G3" i="17"/>
  <c r="J3" i="17" s="1"/>
  <c r="K3" i="17" s="1"/>
  <c r="G14" i="16"/>
  <c r="G13" i="16"/>
  <c r="B22" i="8" s="1"/>
  <c r="G12" i="16"/>
  <c r="G11" i="16"/>
  <c r="I11" i="16" s="1"/>
  <c r="G10" i="16"/>
  <c r="J10" i="16" s="1"/>
  <c r="G9" i="16"/>
  <c r="I9" i="16" s="1"/>
  <c r="J8" i="16"/>
  <c r="K8" i="16" s="1"/>
  <c r="H8" i="16"/>
  <c r="G7" i="16"/>
  <c r="I7" i="16" s="1"/>
  <c r="G6" i="16"/>
  <c r="G5" i="16"/>
  <c r="I5" i="16" s="1"/>
  <c r="G4" i="16"/>
  <c r="J4" i="16" s="1"/>
  <c r="G3" i="16"/>
  <c r="J3" i="16" s="1"/>
  <c r="K3" i="16" s="1"/>
  <c r="G13" i="14"/>
  <c r="J13" i="14" s="1"/>
  <c r="I12" i="14"/>
  <c r="G12" i="14"/>
  <c r="H12" i="14" s="1"/>
  <c r="G11" i="14"/>
  <c r="I11" i="14" s="1"/>
  <c r="G10" i="14"/>
  <c r="J10" i="14" s="1"/>
  <c r="G9" i="14"/>
  <c r="G8" i="14"/>
  <c r="H8" i="14" s="1"/>
  <c r="J7" i="14"/>
  <c r="K7" i="14" s="1"/>
  <c r="H7" i="14"/>
  <c r="G6" i="14"/>
  <c r="H6" i="14" s="1"/>
  <c r="G5" i="14"/>
  <c r="I5" i="14" s="1"/>
  <c r="G4" i="14"/>
  <c r="G3" i="14"/>
  <c r="J3" i="14" s="1"/>
  <c r="G13" i="13"/>
  <c r="I13" i="13" s="1"/>
  <c r="G12" i="13"/>
  <c r="I12" i="13" s="1"/>
  <c r="G11" i="13"/>
  <c r="I11" i="13" s="1"/>
  <c r="G10" i="13"/>
  <c r="J10" i="13" s="1"/>
  <c r="G9" i="13"/>
  <c r="H9" i="13" s="1"/>
  <c r="G8" i="13"/>
  <c r="J8" i="13" s="1"/>
  <c r="J7" i="13"/>
  <c r="K7" i="13" s="1"/>
  <c r="H7" i="13"/>
  <c r="J6" i="13"/>
  <c r="G6" i="13"/>
  <c r="G5" i="13"/>
  <c r="I5" i="13" s="1"/>
  <c r="G4" i="13"/>
  <c r="J4" i="13" s="1"/>
  <c r="G3" i="13"/>
  <c r="I3" i="13" s="1"/>
  <c r="G13" i="12"/>
  <c r="G14" i="12" s="1"/>
  <c r="G12" i="12"/>
  <c r="H12" i="12" s="1"/>
  <c r="G11" i="12"/>
  <c r="G10" i="12"/>
  <c r="J10" i="12" s="1"/>
  <c r="G9" i="12"/>
  <c r="J9" i="12" s="1"/>
  <c r="G8" i="12"/>
  <c r="H8" i="12" s="1"/>
  <c r="G6" i="12"/>
  <c r="H6" i="12" s="1"/>
  <c r="G5" i="12"/>
  <c r="I5" i="12" s="1"/>
  <c r="G4" i="12"/>
  <c r="J4" i="12" s="1"/>
  <c r="G3" i="12"/>
  <c r="J3" i="12" s="1"/>
  <c r="G13" i="11"/>
  <c r="J13" i="11" s="1"/>
  <c r="G12" i="11"/>
  <c r="I12" i="11" s="1"/>
  <c r="G11" i="11"/>
  <c r="H11" i="11" s="1"/>
  <c r="G10" i="11"/>
  <c r="I10" i="11" s="1"/>
  <c r="G9" i="11"/>
  <c r="J9" i="11" s="1"/>
  <c r="G8" i="11"/>
  <c r="G6" i="11"/>
  <c r="G5" i="11"/>
  <c r="J5" i="11" s="1"/>
  <c r="G4" i="11"/>
  <c r="H4" i="11" s="1"/>
  <c r="G3" i="11"/>
  <c r="J3" i="11" s="1"/>
  <c r="H13" i="16" l="1"/>
  <c r="I13" i="16"/>
  <c r="B21" i="8"/>
  <c r="G15" i="16"/>
  <c r="J12" i="16"/>
  <c r="I13" i="14"/>
  <c r="H12" i="16"/>
  <c r="I12" i="16"/>
  <c r="J12" i="14"/>
  <c r="J11" i="13"/>
  <c r="I12" i="12"/>
  <c r="J12" i="12"/>
  <c r="K12" i="12" s="1"/>
  <c r="I11" i="12"/>
  <c r="J11" i="12"/>
  <c r="J12" i="11"/>
  <c r="K12" i="11" s="1"/>
  <c r="I11" i="11"/>
  <c r="J11" i="11"/>
  <c r="K11" i="11" s="1"/>
  <c r="I9" i="13"/>
  <c r="I9" i="12"/>
  <c r="I8" i="13"/>
  <c r="I8" i="12"/>
  <c r="J8" i="12"/>
  <c r="K8" i="12" s="1"/>
  <c r="J6" i="12"/>
  <c r="K6" i="12" s="1"/>
  <c r="J4" i="14"/>
  <c r="I4" i="20"/>
  <c r="H3" i="17"/>
  <c r="K4" i="16"/>
  <c r="H6" i="16"/>
  <c r="H7" i="16"/>
  <c r="H4" i="16"/>
  <c r="H5" i="16"/>
  <c r="I6" i="16"/>
  <c r="H9" i="16"/>
  <c r="J11" i="16"/>
  <c r="K11" i="16" s="1"/>
  <c r="I4" i="16"/>
  <c r="J6" i="16"/>
  <c r="K6" i="16" s="1"/>
  <c r="K12" i="16"/>
  <c r="K9" i="14"/>
  <c r="H9" i="14"/>
  <c r="I8" i="14"/>
  <c r="I9" i="14"/>
  <c r="J11" i="14"/>
  <c r="K11" i="14" s="1"/>
  <c r="K13" i="14"/>
  <c r="J8" i="14"/>
  <c r="J9" i="14"/>
  <c r="H13" i="14"/>
  <c r="K3" i="14"/>
  <c r="I6" i="14"/>
  <c r="H3" i="14"/>
  <c r="J6" i="14"/>
  <c r="K6" i="14" s="1"/>
  <c r="I3" i="14"/>
  <c r="J5" i="14"/>
  <c r="K5" i="14" s="1"/>
  <c r="H13" i="13"/>
  <c r="H12" i="13"/>
  <c r="J12" i="13"/>
  <c r="K12" i="13" s="1"/>
  <c r="K8" i="13"/>
  <c r="H8" i="13"/>
  <c r="K6" i="13"/>
  <c r="H6" i="13"/>
  <c r="I6" i="13"/>
  <c r="J5" i="13"/>
  <c r="K5" i="13" s="1"/>
  <c r="H3" i="13"/>
  <c r="H13" i="12"/>
  <c r="I13" i="12"/>
  <c r="J13" i="12"/>
  <c r="K13" i="12" s="1"/>
  <c r="K9" i="12"/>
  <c r="H9" i="12"/>
  <c r="I6" i="12"/>
  <c r="J5" i="12"/>
  <c r="K3" i="12"/>
  <c r="H3" i="12"/>
  <c r="I3" i="12"/>
  <c r="J4" i="11"/>
  <c r="K3" i="20"/>
  <c r="H3" i="20"/>
  <c r="I3" i="20"/>
  <c r="H3" i="19"/>
  <c r="J3" i="19"/>
  <c r="K3" i="19" s="1"/>
  <c r="I3" i="18"/>
  <c r="J3" i="18"/>
  <c r="K3" i="18" s="1"/>
  <c r="H3" i="16"/>
  <c r="I3" i="16"/>
  <c r="K10" i="16"/>
  <c r="H10" i="16"/>
  <c r="J7" i="16"/>
  <c r="K7" i="16" s="1"/>
  <c r="J9" i="16"/>
  <c r="K9" i="16" s="1"/>
  <c r="I10" i="16"/>
  <c r="H11" i="16"/>
  <c r="J13" i="16"/>
  <c r="J14" i="16"/>
  <c r="K14" i="16" s="1"/>
  <c r="I14" i="16"/>
  <c r="K4" i="14"/>
  <c r="K10" i="14"/>
  <c r="H4" i="14"/>
  <c r="H10" i="14"/>
  <c r="I4" i="14"/>
  <c r="H5" i="14"/>
  <c r="K8" i="14"/>
  <c r="I10" i="14"/>
  <c r="H11" i="14"/>
  <c r="K12" i="14"/>
  <c r="K9" i="13"/>
  <c r="K4" i="13"/>
  <c r="K10" i="13"/>
  <c r="H4" i="13"/>
  <c r="J3" i="13"/>
  <c r="K3" i="13" s="1"/>
  <c r="I4" i="13"/>
  <c r="H5" i="13"/>
  <c r="J9" i="13"/>
  <c r="I10" i="13"/>
  <c r="H11" i="13"/>
  <c r="J13" i="13"/>
  <c r="K13" i="13" s="1"/>
  <c r="H10" i="13"/>
  <c r="K11" i="13"/>
  <c r="K4" i="12"/>
  <c r="K10" i="12"/>
  <c r="H4" i="12"/>
  <c r="K5" i="12"/>
  <c r="H10" i="12"/>
  <c r="I4" i="12"/>
  <c r="H5" i="12"/>
  <c r="I10" i="12"/>
  <c r="H11" i="12"/>
  <c r="K5" i="11"/>
  <c r="H6" i="11"/>
  <c r="H8" i="11"/>
  <c r="H5" i="11"/>
  <c r="I6" i="11"/>
  <c r="I8" i="11"/>
  <c r="J10" i="11"/>
  <c r="K10" i="11" s="1"/>
  <c r="I4" i="11"/>
  <c r="I5" i="11"/>
  <c r="J6" i="11"/>
  <c r="K6" i="11" s="1"/>
  <c r="J8" i="11"/>
  <c r="K8" i="11" s="1"/>
  <c r="H12" i="11"/>
  <c r="K9" i="11"/>
  <c r="K13" i="11"/>
  <c r="H9" i="11"/>
  <c r="H13" i="11"/>
  <c r="I9" i="11"/>
  <c r="H10" i="11"/>
  <c r="I13" i="11"/>
  <c r="G14" i="11"/>
  <c r="H14" i="11" s="1"/>
  <c r="K3" i="11"/>
  <c r="H3" i="11"/>
  <c r="I3" i="11"/>
  <c r="K4" i="11"/>
  <c r="G3" i="15"/>
  <c r="G4" i="15"/>
  <c r="G5" i="15"/>
  <c r="K13" i="16" l="1"/>
  <c r="D22" i="8" s="1"/>
  <c r="C22" i="8"/>
  <c r="I15" i="16"/>
  <c r="H15" i="16"/>
  <c r="D21" i="8"/>
  <c r="J15" i="16"/>
  <c r="C21" i="8"/>
  <c r="K11" i="12"/>
  <c r="J3" i="15"/>
  <c r="I3" i="15"/>
  <c r="H3" i="15"/>
  <c r="K3" i="15"/>
  <c r="I14" i="11"/>
  <c r="J14" i="11"/>
  <c r="K14" i="11"/>
  <c r="J7" i="10"/>
  <c r="K7" i="10" s="1"/>
  <c r="H7" i="10"/>
  <c r="J8" i="15"/>
  <c r="K8" i="15" s="1"/>
  <c r="H8" i="15"/>
  <c r="J8" i="17"/>
  <c r="K8" i="17" s="1"/>
  <c r="H8" i="17"/>
  <c r="J8" i="18"/>
  <c r="K8" i="18" s="1"/>
  <c r="H8" i="18"/>
  <c r="J8" i="19"/>
  <c r="K8" i="19" s="1"/>
  <c r="H8" i="19"/>
  <c r="J8" i="20"/>
  <c r="K8" i="20" s="1"/>
  <c r="H8" i="20"/>
  <c r="K15" i="16" l="1"/>
  <c r="H8" i="21"/>
  <c r="I5" i="15"/>
  <c r="H5" i="15"/>
  <c r="I4" i="15"/>
  <c r="H4" i="15"/>
  <c r="I14" i="14"/>
  <c r="I14" i="13"/>
  <c r="H14" i="14" l="1"/>
  <c r="H14" i="13"/>
  <c r="J8" i="21" l="1"/>
  <c r="J7" i="20"/>
  <c r="K7" i="20" s="1"/>
  <c r="J4" i="15"/>
  <c r="K8" i="21"/>
  <c r="G5" i="21"/>
  <c r="G6" i="21"/>
  <c r="G7" i="21"/>
  <c r="G9" i="21"/>
  <c r="G10" i="21"/>
  <c r="G11" i="21"/>
  <c r="G12" i="21"/>
  <c r="G13" i="21"/>
  <c r="G14" i="21"/>
  <c r="G4" i="21"/>
  <c r="G5" i="20"/>
  <c r="G6" i="20"/>
  <c r="G7" i="20"/>
  <c r="G9" i="20"/>
  <c r="G10" i="20"/>
  <c r="G11" i="20"/>
  <c r="G12" i="20"/>
  <c r="G13" i="20"/>
  <c r="G14" i="20"/>
  <c r="I14" i="20" s="1"/>
  <c r="G4" i="18"/>
  <c r="G6" i="15"/>
  <c r="G7" i="15"/>
  <c r="G9" i="15"/>
  <c r="G10" i="15"/>
  <c r="G11" i="15"/>
  <c r="J11" i="15" s="1"/>
  <c r="K11" i="15" s="1"/>
  <c r="G12" i="15"/>
  <c r="G13" i="15"/>
  <c r="G14" i="15"/>
  <c r="G15" i="15" s="1"/>
  <c r="G6" i="10"/>
  <c r="G8" i="10"/>
  <c r="G9" i="10"/>
  <c r="G10" i="10"/>
  <c r="G11" i="10"/>
  <c r="G12" i="10"/>
  <c r="G13" i="10"/>
  <c r="G4" i="10"/>
  <c r="G5" i="10"/>
  <c r="G4" i="19"/>
  <c r="J4" i="19" s="1"/>
  <c r="G5" i="19"/>
  <c r="G6" i="19"/>
  <c r="G7" i="19"/>
  <c r="G9" i="19"/>
  <c r="G10" i="19"/>
  <c r="H10" i="19" s="1"/>
  <c r="G11" i="19"/>
  <c r="J11" i="19" s="1"/>
  <c r="K11" i="19" s="1"/>
  <c r="G12" i="19"/>
  <c r="G13" i="19"/>
  <c r="G14" i="19"/>
  <c r="G14" i="18"/>
  <c r="G15" i="18" s="1"/>
  <c r="G13" i="18"/>
  <c r="G12" i="18"/>
  <c r="G11" i="18"/>
  <c r="H11" i="18" s="1"/>
  <c r="G10" i="18"/>
  <c r="G9" i="18"/>
  <c r="G7" i="18"/>
  <c r="G5" i="18"/>
  <c r="G14" i="17"/>
  <c r="G15" i="17" s="1"/>
  <c r="G13" i="17"/>
  <c r="G12" i="17"/>
  <c r="G11" i="17"/>
  <c r="G10" i="17"/>
  <c r="G9" i="17"/>
  <c r="G7" i="17"/>
  <c r="G6" i="17"/>
  <c r="G5" i="17"/>
  <c r="G4" i="17"/>
  <c r="G3" i="10"/>
  <c r="I14" i="19" l="1"/>
  <c r="I15" i="19" s="1"/>
  <c r="G15" i="19"/>
  <c r="I14" i="21"/>
  <c r="H14" i="21"/>
  <c r="J14" i="21"/>
  <c r="K14" i="21" s="1"/>
  <c r="H5" i="18"/>
  <c r="I5" i="18"/>
  <c r="J5" i="18"/>
  <c r="K5" i="18"/>
  <c r="H4" i="18"/>
  <c r="I4" i="18"/>
  <c r="J4" i="18"/>
  <c r="K4" i="18"/>
  <c r="H6" i="18"/>
  <c r="H15" i="18" s="1"/>
  <c r="I6" i="18"/>
  <c r="I15" i="18" s="1"/>
  <c r="J6" i="18"/>
  <c r="K6" i="18"/>
  <c r="D17" i="8" s="1"/>
  <c r="J10" i="19"/>
  <c r="K10" i="19" s="1"/>
  <c r="J11" i="18"/>
  <c r="K11" i="18" s="1"/>
  <c r="I6" i="20"/>
  <c r="H6" i="20"/>
  <c r="I13" i="20"/>
  <c r="H13" i="20"/>
  <c r="I9" i="20"/>
  <c r="H9" i="20"/>
  <c r="J6" i="20"/>
  <c r="K6" i="20" s="1"/>
  <c r="I11" i="20"/>
  <c r="H11" i="20"/>
  <c r="J11" i="20"/>
  <c r="K11" i="20" s="1"/>
  <c r="I10" i="20"/>
  <c r="H10" i="20"/>
  <c r="I5" i="20"/>
  <c r="H5" i="20"/>
  <c r="J12" i="20"/>
  <c r="K12" i="20" s="1"/>
  <c r="I12" i="20"/>
  <c r="H12" i="20"/>
  <c r="I7" i="20"/>
  <c r="H7" i="20"/>
  <c r="I12" i="19"/>
  <c r="H12" i="19"/>
  <c r="J7" i="19"/>
  <c r="K7" i="19" s="1"/>
  <c r="I7" i="19"/>
  <c r="H7" i="19"/>
  <c r="H11" i="19"/>
  <c r="I11" i="19"/>
  <c r="I6" i="19"/>
  <c r="H6" i="19"/>
  <c r="J5" i="19"/>
  <c r="I5" i="19"/>
  <c r="H5" i="19"/>
  <c r="J6" i="19"/>
  <c r="K6" i="19" s="1"/>
  <c r="H13" i="19"/>
  <c r="I13" i="19"/>
  <c r="I9" i="19"/>
  <c r="H9" i="19"/>
  <c r="I4" i="19"/>
  <c r="H4" i="19"/>
  <c r="J14" i="19"/>
  <c r="H10" i="18"/>
  <c r="I10" i="18"/>
  <c r="I14" i="18"/>
  <c r="J10" i="18"/>
  <c r="K10" i="18" s="1"/>
  <c r="H7" i="18"/>
  <c r="I7" i="18"/>
  <c r="J12" i="18"/>
  <c r="K12" i="18" s="1"/>
  <c r="I12" i="18"/>
  <c r="H12" i="18"/>
  <c r="J9" i="18"/>
  <c r="I9" i="18"/>
  <c r="H9" i="18"/>
  <c r="J13" i="18"/>
  <c r="K13" i="18" s="1"/>
  <c r="H13" i="18"/>
  <c r="J14" i="18"/>
  <c r="J15" i="18" s="1"/>
  <c r="I5" i="17"/>
  <c r="H5" i="17"/>
  <c r="J5" i="17"/>
  <c r="K5" i="17" s="1"/>
  <c r="I10" i="17"/>
  <c r="H10" i="17"/>
  <c r="J10" i="17"/>
  <c r="K10" i="17" s="1"/>
  <c r="H14" i="17"/>
  <c r="H15" i="17" s="1"/>
  <c r="J14" i="17"/>
  <c r="I14" i="17"/>
  <c r="I15" i="17" s="1"/>
  <c r="H6" i="17"/>
  <c r="I6" i="17"/>
  <c r="J6" i="17"/>
  <c r="K6" i="17" s="1"/>
  <c r="I11" i="17"/>
  <c r="H11" i="17"/>
  <c r="J11" i="17"/>
  <c r="K11" i="17" s="1"/>
  <c r="I7" i="17"/>
  <c r="J7" i="17"/>
  <c r="K7" i="17" s="1"/>
  <c r="H7" i="17"/>
  <c r="I12" i="17"/>
  <c r="J12" i="17"/>
  <c r="K12" i="17" s="1"/>
  <c r="H12" i="17"/>
  <c r="H4" i="17"/>
  <c r="J4" i="17"/>
  <c r="I4" i="17"/>
  <c r="I9" i="17"/>
  <c r="J9" i="17"/>
  <c r="K9" i="17" s="1"/>
  <c r="J13" i="17"/>
  <c r="K13" i="17" s="1"/>
  <c r="H13" i="17"/>
  <c r="J14" i="15"/>
  <c r="I14" i="15"/>
  <c r="I15" i="15" s="1"/>
  <c r="J10" i="15"/>
  <c r="K10" i="15" s="1"/>
  <c r="I10" i="15"/>
  <c r="H10" i="15"/>
  <c r="I13" i="15"/>
  <c r="H13" i="15"/>
  <c r="I9" i="15"/>
  <c r="H9" i="15"/>
  <c r="I12" i="15"/>
  <c r="H12" i="15"/>
  <c r="J7" i="15"/>
  <c r="K7" i="15" s="1"/>
  <c r="I7" i="15"/>
  <c r="H7" i="15"/>
  <c r="I11" i="15"/>
  <c r="H11" i="15"/>
  <c r="J6" i="15"/>
  <c r="K6" i="15" s="1"/>
  <c r="I6" i="15"/>
  <c r="H6" i="15"/>
  <c r="I13" i="10"/>
  <c r="H13" i="10"/>
  <c r="J13" i="10"/>
  <c r="I11" i="10"/>
  <c r="H11" i="10"/>
  <c r="I6" i="10"/>
  <c r="H6" i="10"/>
  <c r="G14" i="10"/>
  <c r="H10" i="10"/>
  <c r="J11" i="10"/>
  <c r="K11" i="10" s="1"/>
  <c r="I3" i="10"/>
  <c r="H3" i="10"/>
  <c r="J5" i="10"/>
  <c r="K5" i="10" s="1"/>
  <c r="I5" i="10"/>
  <c r="H5" i="10"/>
  <c r="J9" i="10"/>
  <c r="K9" i="10" s="1"/>
  <c r="I9" i="10"/>
  <c r="H9" i="10"/>
  <c r="J10" i="10"/>
  <c r="K10" i="10" s="1"/>
  <c r="J4" i="10"/>
  <c r="K4" i="10" s="1"/>
  <c r="I4" i="10"/>
  <c r="H4" i="10"/>
  <c r="I12" i="10"/>
  <c r="H12" i="10"/>
  <c r="H8" i="10"/>
  <c r="I8" i="10"/>
  <c r="B23" i="8"/>
  <c r="B24" i="8" s="1"/>
  <c r="H10" i="21"/>
  <c r="I10" i="21"/>
  <c r="J5" i="21"/>
  <c r="K5" i="21" s="1"/>
  <c r="H5" i="21"/>
  <c r="I5" i="21"/>
  <c r="J10" i="21"/>
  <c r="J13" i="21"/>
  <c r="I13" i="21"/>
  <c r="H13" i="21"/>
  <c r="H9" i="21"/>
  <c r="I9" i="21"/>
  <c r="J9" i="21"/>
  <c r="J12" i="21"/>
  <c r="K12" i="21" s="1"/>
  <c r="I12" i="21"/>
  <c r="H12" i="21"/>
  <c r="I7" i="21"/>
  <c r="H7" i="21"/>
  <c r="H11" i="21"/>
  <c r="I6" i="21"/>
  <c r="H6" i="21"/>
  <c r="I4" i="21"/>
  <c r="H4" i="21"/>
  <c r="J9" i="15"/>
  <c r="K9" i="15" s="1"/>
  <c r="J14" i="20"/>
  <c r="K14" i="20" s="1"/>
  <c r="J5" i="20"/>
  <c r="K5" i="20" s="1"/>
  <c r="J14" i="14"/>
  <c r="J7" i="18"/>
  <c r="K7" i="18" s="1"/>
  <c r="J9" i="19"/>
  <c r="K9" i="19" s="1"/>
  <c r="J12" i="10"/>
  <c r="K12" i="10" s="1"/>
  <c r="J8" i="10"/>
  <c r="K8" i="10" s="1"/>
  <c r="K4" i="15"/>
  <c r="J9" i="20"/>
  <c r="K9" i="20"/>
  <c r="G14" i="14"/>
  <c r="J13" i="15"/>
  <c r="K13" i="15" s="1"/>
  <c r="J10" i="20"/>
  <c r="K10" i="20" s="1"/>
  <c r="J11" i="21"/>
  <c r="J13" i="19"/>
  <c r="K13" i="19" s="1"/>
  <c r="J13" i="20"/>
  <c r="K13" i="20" s="1"/>
  <c r="J12" i="15"/>
  <c r="J4" i="21"/>
  <c r="J3" i="10"/>
  <c r="G14" i="13"/>
  <c r="J12" i="19"/>
  <c r="K12" i="19" s="1"/>
  <c r="J6" i="10"/>
  <c r="K6" i="10" s="1"/>
  <c r="K4" i="19"/>
  <c r="J6" i="21"/>
  <c r="J7" i="21"/>
  <c r="K7" i="21" s="1"/>
  <c r="K5" i="19"/>
  <c r="K14" i="19" l="1"/>
  <c r="J15" i="19"/>
  <c r="K14" i="18"/>
  <c r="K14" i="17"/>
  <c r="K15" i="17" s="1"/>
  <c r="J15" i="17"/>
  <c r="K14" i="15"/>
  <c r="K15" i="15" s="1"/>
  <c r="J15" i="15"/>
  <c r="S11" i="10"/>
  <c r="D6" i="8"/>
  <c r="C17" i="8"/>
  <c r="K12" i="15"/>
  <c r="K9" i="18"/>
  <c r="K15" i="18"/>
  <c r="K15" i="19"/>
  <c r="K4" i="17"/>
  <c r="C23" i="8"/>
  <c r="C24" i="8" s="1"/>
  <c r="H14" i="12"/>
  <c r="I14" i="12"/>
  <c r="K13" i="10"/>
  <c r="D23" i="8" s="1"/>
  <c r="D24" i="8" s="1"/>
  <c r="C20" i="8"/>
  <c r="I14" i="10"/>
  <c r="H14" i="10"/>
  <c r="K10" i="21"/>
  <c r="D20" i="8" s="1"/>
  <c r="K13" i="21"/>
  <c r="K9" i="21"/>
  <c r="K6" i="21"/>
  <c r="K11" i="21"/>
  <c r="J14" i="12"/>
  <c r="K14" i="12" s="1"/>
  <c r="K4" i="21"/>
  <c r="K14" i="14"/>
  <c r="K3" i="10"/>
  <c r="K14" i="10" s="1"/>
  <c r="J14" i="10"/>
  <c r="K15" i="20"/>
  <c r="J14" i="13"/>
  <c r="K14" i="13"/>
  <c r="H3" i="21"/>
  <c r="I3" i="21"/>
  <c r="K3" i="21"/>
  <c r="D14" i="8" s="1"/>
  <c r="J3" i="21"/>
  <c r="C14" i="8" s="1"/>
  <c r="G15" i="21"/>
  <c r="I15" i="21" s="1"/>
  <c r="E6" i="8" l="1"/>
  <c r="F6" i="8"/>
  <c r="H15" i="21"/>
  <c r="J15" i="21"/>
  <c r="K15" i="21" l="1"/>
</calcChain>
</file>

<file path=xl/sharedStrings.xml><?xml version="1.0" encoding="utf-8"?>
<sst xmlns="http://schemas.openxmlformats.org/spreadsheetml/2006/main" count="774" uniqueCount="88">
  <si>
    <t>COGNOME</t>
  </si>
  <si>
    <t>NOME</t>
  </si>
  <si>
    <t>CODICE FISCALE</t>
  </si>
  <si>
    <r>
      <t>MENSILIT</t>
    </r>
    <r>
      <rPr>
        <b/>
        <sz val="11"/>
        <color indexed="8"/>
        <rFont val="Calibri"/>
        <family val="2"/>
      </rPr>
      <t>À CEDOLINO STIPENDIO</t>
    </r>
  </si>
  <si>
    <t>INSERIMENTO DATI</t>
  </si>
  <si>
    <t>RIEPILOGO GENERALE ONERI</t>
  </si>
  <si>
    <t>IMPORTO TOTALE</t>
  </si>
  <si>
    <r>
      <t xml:space="preserve">ONERI DI MISSIONE
</t>
    </r>
    <r>
      <rPr>
        <i/>
        <sz val="11"/>
        <color indexed="8"/>
        <rFont val="Calibri"/>
        <family val="2"/>
      </rPr>
      <t>(vitto, alloggio, trasporto)</t>
    </r>
  </si>
  <si>
    <t>TOTALE GENERALE</t>
  </si>
  <si>
    <t>IMPORTO LORDO</t>
  </si>
  <si>
    <t>ESTREMI ORDINATIVO</t>
  </si>
  <si>
    <t>SISMA CENTRO ITALIA
ONERI PERSONALE</t>
  </si>
  <si>
    <t>ONERI SOSTENUTI DIRETTAMENTE DALL'AMMINISTRAZIONE O ENTE</t>
  </si>
  <si>
    <t>AMMINISTRAZIONE</t>
  </si>
  <si>
    <t>COMUNE DI VENAROTTA</t>
  </si>
  <si>
    <t>D'ERCOLI</t>
  </si>
  <si>
    <t>TARCISIO</t>
  </si>
  <si>
    <t>GALANTI</t>
  </si>
  <si>
    <t>GIULIO</t>
  </si>
  <si>
    <t>GINO</t>
  </si>
  <si>
    <t>DRCTCS85T07E690Z</t>
  </si>
  <si>
    <t>GLNGLI69H28L728T</t>
  </si>
  <si>
    <t>SNTGNI70M31L728E </t>
  </si>
  <si>
    <t>GIUSEPPINA</t>
  </si>
  <si>
    <t xml:space="preserve">SCMGPP70E63A464L </t>
  </si>
  <si>
    <t>LRTMRA72M30A462M</t>
  </si>
  <si>
    <t>PAOLO</t>
  </si>
  <si>
    <t>TSTPLA59C02A462N </t>
  </si>
  <si>
    <t>BONI</t>
  </si>
  <si>
    <t>ANTONIETTA</t>
  </si>
  <si>
    <t>BNONNT63A67L728L</t>
  </si>
  <si>
    <t>MARINI</t>
  </si>
  <si>
    <t>LUCIANO</t>
  </si>
  <si>
    <t>MRNLCN59B15A462K</t>
  </si>
  <si>
    <t>GRELLI</t>
  </si>
  <si>
    <t>PIERLUIGI</t>
  </si>
  <si>
    <t>GRLPLG77L16A462V</t>
  </si>
  <si>
    <t>SEGRETARIO COMUNALE TITOLARE DI SEGRETERIA CONVENZIONATA ordinanza n. 399.2016</t>
  </si>
  <si>
    <t>QUALIFICA
- indicazione personale dirigenziale e non dirigenziale -</t>
  </si>
  <si>
    <t>QUOTA ORARIA APPLICATA</t>
  </si>
  <si>
    <t>MANDATO DI PAGAMENTO</t>
  </si>
  <si>
    <t>D4</t>
  </si>
  <si>
    <t>D3</t>
  </si>
  <si>
    <t>C1</t>
  </si>
  <si>
    <t xml:space="preserve">LORETI </t>
  </si>
  <si>
    <t xml:space="preserve">MARIO </t>
  </si>
  <si>
    <t>C2</t>
  </si>
  <si>
    <t>D6</t>
  </si>
  <si>
    <t xml:space="preserve">SANTONI </t>
  </si>
  <si>
    <t>SCIAMANNA</t>
  </si>
  <si>
    <t xml:space="preserve">TESTA </t>
  </si>
  <si>
    <t>B5</t>
  </si>
  <si>
    <t>D1</t>
  </si>
  <si>
    <t>D5</t>
  </si>
  <si>
    <t>BONI ANTONIETTA</t>
  </si>
  <si>
    <t>D'ERCOLI TARCISIO</t>
  </si>
  <si>
    <t>GALANTI GIULIO</t>
  </si>
  <si>
    <t xml:space="preserve">GRELLI PIERLUIGI </t>
  </si>
  <si>
    <t>LORETI MARIO</t>
  </si>
  <si>
    <t>MARINI LUCIANO</t>
  </si>
  <si>
    <t>SANTONI GINO</t>
  </si>
  <si>
    <t>SCIAMANNA GIUSEPPINA</t>
  </si>
  <si>
    <t>TESTA PAOLO</t>
  </si>
  <si>
    <t>CONTRIBUTI 32,30%</t>
  </si>
  <si>
    <t>TOTALE</t>
  </si>
  <si>
    <t>ESTREMI QUIETANZA</t>
  </si>
  <si>
    <t>MENSILITÀ CEDOLINO STIPENDIO</t>
  </si>
  <si>
    <t>CONTRIBUTI 23,80%</t>
  </si>
  <si>
    <t>TOTALE CONTRIBUTI 32,30%</t>
  </si>
  <si>
    <t>IRAP             8,50%</t>
  </si>
  <si>
    <t xml:space="preserve">D4 </t>
  </si>
  <si>
    <t>FEDERICA</t>
  </si>
  <si>
    <t>BNCFRC91L55A462T</t>
  </si>
  <si>
    <t>BIANCHINI</t>
  </si>
  <si>
    <t>ORE LAVORO STRAORDINARIO   GIUGNO 2018</t>
  </si>
  <si>
    <t>ORE LAVORO STRAORDINARIO GENNAIO 2018</t>
  </si>
  <si>
    <t>ORE LAVORO STRAORDINARIO   FEBBRAIO 2018</t>
  </si>
  <si>
    <t>ORE LAVORO STRAORDINARIO       MARZO 2018</t>
  </si>
  <si>
    <t>ORE LAVORO STRAORDINARIO   APRILE 2018</t>
  </si>
  <si>
    <t>ORE LAVORO STRAORDINARIO    MAGGIO 2018</t>
  </si>
  <si>
    <t>ORE LAVORO STRAORDINARIO   LUGLIO 2018</t>
  </si>
  <si>
    <t>ORE LAVORO STRAORDINARIO   AGOSTO 2018</t>
  </si>
  <si>
    <t>ORE LAVORO STRAORDINARIO   SETTEMBRE 2018</t>
  </si>
  <si>
    <t>ORE LAVORO STRAORDINARIO    OTTOBRE 2018</t>
  </si>
  <si>
    <t>ORE LAVORO STRAORDINARIO   DICEMBRE 2018</t>
  </si>
  <si>
    <t>ORE LAVORO STRAORDINARIO   NOVEMBRE 2018</t>
  </si>
  <si>
    <t xml:space="preserve">BIANCHINI FEDERICA </t>
  </si>
  <si>
    <t>INDENNITÀ FORFETTARIA E/O STRAORDINARIO - straordinario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</si>
</sst>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b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Calibri"/>
      <family val="2"/>
    </font>
    <font>
      <sz val="7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Font="1" applyBorder="1" applyAlignment="1">
      <alignment vertical="center" wrapText="1"/>
    </xf>
    <xf numFmtId="44" fontId="0" fillId="0" borderId="1" xfId="1" applyNumberFormat="1" applyFont="1" applyFill="1" applyBorder="1" applyAlignment="1">
      <alignment vertical="center"/>
    </xf>
    <xf numFmtId="44" fontId="1" fillId="0" borderId="1" xfId="1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44" fontId="10" fillId="0" borderId="1" xfId="0" applyNumberFormat="1" applyFont="1" applyBorder="1" applyAlignment="1">
      <alignment horizontal="right" vertical="center" wrapText="1"/>
    </xf>
    <xf numFmtId="17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4" fontId="9" fillId="0" borderId="1" xfId="1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44" fontId="10" fillId="0" borderId="1" xfId="0" applyNumberFormat="1" applyFont="1" applyBorder="1" applyAlignment="1">
      <alignment vertical="center"/>
    </xf>
    <xf numFmtId="44" fontId="0" fillId="0" borderId="1" xfId="0" applyNumberFormat="1" applyFont="1" applyBorder="1" applyAlignment="1">
      <alignment horizontal="right" vertical="center" wrapText="1"/>
    </xf>
    <xf numFmtId="44" fontId="0" fillId="0" borderId="0" xfId="0" applyNumberFormat="1" applyAlignment="1">
      <alignment vertical="center"/>
    </xf>
    <xf numFmtId="44" fontId="1" fillId="0" borderId="1" xfId="1" applyNumberFormat="1" applyFont="1" applyBorder="1" applyAlignment="1">
      <alignment horizontal="left" vertical="center" wrapText="1"/>
    </xf>
    <xf numFmtId="44" fontId="0" fillId="0" borderId="1" xfId="0" applyNumberFormat="1" applyFont="1" applyBorder="1" applyAlignment="1">
      <alignment horizontal="center" vertical="center" wrapText="1"/>
    </xf>
    <xf numFmtId="44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5" xfId="0" applyNumberFormat="1" applyFont="1" applyBorder="1" applyAlignment="1">
      <alignment vertical="center" wrapText="1"/>
    </xf>
    <xf numFmtId="44" fontId="1" fillId="0" borderId="5" xfId="1" applyNumberFormat="1" applyFont="1" applyBorder="1" applyAlignment="1">
      <alignment vertical="center" wrapText="1"/>
    </xf>
    <xf numFmtId="44" fontId="0" fillId="0" borderId="7" xfId="0" applyNumberFormat="1" applyFont="1" applyBorder="1" applyAlignment="1">
      <alignment vertical="center" wrapText="1"/>
    </xf>
    <xf numFmtId="44" fontId="1" fillId="0" borderId="7" xfId="1" applyNumberFormat="1" applyFont="1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right" vertical="center" wrapText="1"/>
    </xf>
    <xf numFmtId="44" fontId="10" fillId="0" borderId="5" xfId="0" applyNumberFormat="1" applyFont="1" applyBorder="1" applyAlignment="1">
      <alignment horizontal="right" vertical="center" wrapText="1"/>
    </xf>
    <xf numFmtId="44" fontId="9" fillId="0" borderId="5" xfId="1" applyNumberFormat="1" applyFont="1" applyBorder="1" applyAlignment="1">
      <alignment horizontal="left" vertical="center" wrapText="1"/>
    </xf>
    <xf numFmtId="44" fontId="10" fillId="0" borderId="7" xfId="0" applyNumberFormat="1" applyFont="1" applyBorder="1" applyAlignment="1">
      <alignment horizontal="right" vertical="center" wrapText="1"/>
    </xf>
    <xf numFmtId="44" fontId="9" fillId="0" borderId="7" xfId="1" applyNumberFormat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4" fontId="14" fillId="0" borderId="0" xfId="2" applyFont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right" vertical="center" wrapText="1"/>
    </xf>
    <xf numFmtId="0" fontId="10" fillId="0" borderId="0" xfId="0" applyFont="1" applyFill="1"/>
    <xf numFmtId="0" fontId="17" fillId="0" borderId="1" xfId="0" applyFont="1" applyFill="1" applyBorder="1" applyAlignment="1">
      <alignment horizontal="center" vertical="center" wrapText="1"/>
    </xf>
    <xf numFmtId="44" fontId="11" fillId="0" borderId="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4" fontId="11" fillId="0" borderId="11" xfId="0" applyNumberFormat="1" applyFont="1" applyFill="1" applyBorder="1" applyAlignment="1">
      <alignment horizontal="center" vertical="center" wrapText="1"/>
    </xf>
    <xf numFmtId="44" fontId="11" fillId="0" borderId="3" xfId="0" applyNumberFormat="1" applyFont="1" applyFill="1" applyBorder="1" applyAlignment="1">
      <alignment horizontal="center" vertical="center" wrapText="1"/>
    </xf>
    <xf numFmtId="44" fontId="11" fillId="0" borderId="1" xfId="0" applyNumberFormat="1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11" fillId="0" borderId="3" xfId="0" applyNumberFormat="1" applyFont="1" applyFill="1" applyBorder="1" applyAlignment="1">
      <alignment horizontal="righ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44" fontId="0" fillId="0" borderId="0" xfId="0" applyNumberFormat="1"/>
    <xf numFmtId="44" fontId="6" fillId="0" borderId="12" xfId="3" applyNumberFormat="1" applyFont="1" applyFill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 wrapText="1"/>
    </xf>
    <xf numFmtId="44" fontId="9" fillId="0" borderId="1" xfId="0" applyNumberFormat="1" applyFont="1" applyBorder="1" applyAlignment="1">
      <alignment horizontal="left" vertical="center" wrapText="1"/>
    </xf>
    <xf numFmtId="44" fontId="10" fillId="0" borderId="0" xfId="0" applyNumberFormat="1" applyFont="1"/>
    <xf numFmtId="44" fontId="16" fillId="0" borderId="12" xfId="3" applyNumberFormat="1" applyFont="1" applyFill="1" applyBorder="1" applyAlignment="1">
      <alignment horizontal="right" vertical="center" wrapText="1"/>
    </xf>
    <xf numFmtId="44" fontId="11" fillId="0" borderId="1" xfId="0" applyNumberFormat="1" applyFont="1" applyFill="1" applyBorder="1" applyAlignment="1">
      <alignment horizontal="right"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10" fontId="0" fillId="0" borderId="0" xfId="0" applyNumberFormat="1" applyAlignment="1">
      <alignment vertical="center"/>
    </xf>
    <xf numFmtId="44" fontId="0" fillId="4" borderId="1" xfId="0" applyNumberForma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9" fillId="2" borderId="3" xfId="0" applyNumberFormat="1" applyFont="1" applyFill="1" applyBorder="1" applyAlignment="1">
      <alignment horizontal="center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_Cartel1" xfId="3"/>
    <cellStyle name="Valuta" xfId="2" builtinId="4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4"/>
  <sheetViews>
    <sheetView topLeftCell="A7" workbookViewId="0">
      <selection activeCell="B21" sqref="B21"/>
    </sheetView>
  </sheetViews>
  <sheetFormatPr defaultColWidth="9.140625" defaultRowHeight="19.5" customHeight="1" x14ac:dyDescent="0.25"/>
  <cols>
    <col min="1" max="1" width="71.85546875" style="1" customWidth="1"/>
    <col min="2" max="3" width="23.42578125" style="1" customWidth="1"/>
    <col min="4" max="4" width="31.28515625" style="1" customWidth="1"/>
    <col min="5" max="5" width="23.42578125" style="1" customWidth="1"/>
    <col min="6" max="6" width="22.140625" style="1" customWidth="1"/>
    <col min="7" max="7" width="11" style="1" bestFit="1" customWidth="1"/>
    <col min="8" max="16384" width="9.140625" style="1"/>
  </cols>
  <sheetData>
    <row r="1" spans="1:6" ht="72" customHeight="1" x14ac:dyDescent="0.25">
      <c r="A1" s="97" t="s">
        <v>11</v>
      </c>
      <c r="B1" s="98"/>
      <c r="C1" s="98"/>
      <c r="D1" s="98"/>
    </row>
    <row r="2" spans="1:6" ht="45" customHeight="1" x14ac:dyDescent="0.25">
      <c r="A2" s="99" t="s">
        <v>4</v>
      </c>
      <c r="B2" s="99"/>
      <c r="C2" s="99"/>
      <c r="D2" s="99"/>
    </row>
    <row r="3" spans="1:6" ht="45" customHeight="1" x14ac:dyDescent="0.25">
      <c r="A3" s="22" t="s">
        <v>13</v>
      </c>
      <c r="B3" s="95" t="s">
        <v>14</v>
      </c>
      <c r="C3" s="96"/>
    </row>
    <row r="5" spans="1:6" ht="45" customHeight="1" x14ac:dyDescent="0.25">
      <c r="A5" s="23" t="s">
        <v>5</v>
      </c>
      <c r="B5" s="23"/>
      <c r="C5" s="23"/>
      <c r="D5" s="24" t="s">
        <v>9</v>
      </c>
      <c r="E5" s="24" t="s">
        <v>63</v>
      </c>
      <c r="F5" s="24" t="s">
        <v>64</v>
      </c>
    </row>
    <row r="6" spans="1:6" ht="45" customHeight="1" x14ac:dyDescent="0.25">
      <c r="A6" s="103" t="s">
        <v>87</v>
      </c>
      <c r="B6" s="104"/>
      <c r="C6" s="105"/>
      <c r="D6" s="17">
        <f>' gennaio 2018'!G14+'febbraio 2018'!G14+'marzo 2018'!G14+'aprile 2018'!G14+'maggio 2018'!G14+'giugno 2018'!G15+'luglio 2018'!G15+'agosto 2018'!G15+'settembre 2018'!G15+'ottobre 2018'!G15+'novembre 2018'!G15+'dicembre 2018'!G15</f>
        <v>26885.819387442134</v>
      </c>
      <c r="E6" s="15">
        <f>' gennaio 2018'!J14+'febbraio 2018'!J14+'marzo 2018'!J14+'aprile 2018'!J14+'maggio 2018'!J14+'giugno 2018'!J15+'luglio 2018'!J15+'agosto 2018'!J15+'settembre 2018'!J15+'ottobre 2018'!J15+'novembre 2018'!J15+'dicembre 2018'!J15</f>
        <v>8684.1196621438066</v>
      </c>
      <c r="F6" s="94">
        <f>' gennaio 2018'!K14+'febbraio 2018'!K14+'marzo 2018'!K14+'aprile 2018'!K14+'maggio 2018'!K14+'giugno 2018'!K15+'luglio 2018'!K15+'agosto 2018'!K15+'settembre 2018'!K15+'ottobre 2018'!K15+'novembre 2018'!K15+'dicembre 2018'!K15</f>
        <v>35569.939049585933</v>
      </c>
    </row>
    <row r="7" spans="1:6" ht="45" customHeight="1" x14ac:dyDescent="0.25">
      <c r="A7" s="101" t="s">
        <v>7</v>
      </c>
      <c r="B7" s="101"/>
      <c r="C7" s="101"/>
      <c r="D7" s="17">
        <v>0</v>
      </c>
      <c r="E7" s="13"/>
      <c r="F7" s="13"/>
    </row>
    <row r="8" spans="1:6" ht="45" customHeight="1" x14ac:dyDescent="0.25">
      <c r="A8" s="102" t="s">
        <v>12</v>
      </c>
      <c r="B8" s="102"/>
      <c r="C8" s="102"/>
      <c r="D8" s="17">
        <v>0</v>
      </c>
      <c r="E8" s="13"/>
      <c r="F8" s="13"/>
    </row>
    <row r="9" spans="1:6" ht="29.25" customHeight="1" x14ac:dyDescent="0.25">
      <c r="B9" s="100" t="s">
        <v>8</v>
      </c>
      <c r="C9" s="100"/>
      <c r="D9" s="17"/>
      <c r="E9" s="15"/>
      <c r="F9" s="15"/>
    </row>
    <row r="13" spans="1:6" ht="19.5" customHeight="1" x14ac:dyDescent="0.25">
      <c r="B13" s="24" t="s">
        <v>9</v>
      </c>
      <c r="C13" s="24" t="s">
        <v>63</v>
      </c>
      <c r="D13" s="24" t="s">
        <v>64</v>
      </c>
      <c r="F13" s="46"/>
    </row>
    <row r="14" spans="1:6" ht="19.5" customHeight="1" x14ac:dyDescent="0.25">
      <c r="A14" s="1" t="s">
        <v>86</v>
      </c>
      <c r="B14" s="92">
        <f>'giugno 2018'!G3+'luglio 2018'!G3+'agosto 2018'!G3+'settembre 2018'!G3+'ottobre 2018'!G3+'novembre 2018'!G3+'dicembre 2018'!G3</f>
        <v>1487.73</v>
      </c>
      <c r="C14" s="92">
        <f>J3+'giugno 2018'!J3+'luglio 2018'!J3+'agosto 2018'!J3+'settembre 2018'!J3+'ottobre 2018'!J3+'novembre 2018'!J3+'dicembre 2018'!J3</f>
        <v>480.53679</v>
      </c>
      <c r="D14" s="92">
        <f>K3+'giugno 2018'!K3+'luglio 2018'!K3+'agosto 2018'!K3+'settembre 2018'!K3+'ottobre 2018'!K3+'novembre 2018'!K3+'dicembre 2018'!K3</f>
        <v>1968.2667899999999</v>
      </c>
    </row>
    <row r="15" spans="1:6" ht="19.5" customHeight="1" x14ac:dyDescent="0.25">
      <c r="A15" s="13" t="s">
        <v>54</v>
      </c>
      <c r="B15" s="15">
        <f xml:space="preserve"> ' gennaio 2018'!G3+'febbraio 2018'!G3+'marzo 2018'!G3+'aprile 2018'!G3+'maggio 2018'!G3+'giugno 2018'!G4+'luglio 2018'!G4+'agosto 2018'!G4+'settembre 2018'!G4+'ottobre 2018'!G4+'novembre 2018'!G4+'dicembre 2018'!G4</f>
        <v>1142.8218171296296</v>
      </c>
      <c r="C15" s="15">
        <f>' gennaio 2018'!J3+'febbraio 2018'!J3+'marzo 2018'!J3+'aprile 2018'!J3+'maggio 2018'!J3+'giugno 2018'!J4+'luglio 2018'!J4+'agosto 2018'!J4+'settembre 2018'!J4+'ottobre 2018'!J4+'novembre 2018'!J4+'dicembre 2018'!J4</f>
        <v>369.1314469328704</v>
      </c>
      <c r="D15" s="15">
        <f>' gennaio 2018'!K3+'febbraio 2018'!K3+'marzo 2018'!K3+'aprile 2018'!K3+'maggio 2018'!K3+'giugno 2018'!K4+'luglio 2018'!K4+'agosto 2018'!K4+'settembre 2018'!K4+'ottobre 2018'!K4+'novembre 2018'!K4+'dicembre 2018'!K4</f>
        <v>1511.9532640625</v>
      </c>
      <c r="F15" s="46"/>
    </row>
    <row r="16" spans="1:6" ht="19.5" customHeight="1" x14ac:dyDescent="0.25">
      <c r="A16" s="2" t="s">
        <v>55</v>
      </c>
      <c r="B16" s="16">
        <f>' gennaio 2018'!G4+'febbraio 2018'!G4+'marzo 2018'!G4+'aprile 2018'!G4+'maggio 2018'!G4+'giugno 2018'!G5+'luglio 2018'!G5+'agosto 2018'!G5+'settembre 2018'!G5+'ottobre 2018'!G5+'novembre 2018'!G5+'dicembre 2018'!G5</f>
        <v>933.58774913194429</v>
      </c>
      <c r="C16" s="15">
        <f>' gennaio 2018'!J4+'febbraio 2018'!J4+'marzo 2018'!J4+'aprile 2018'!J4+'maggio 2018'!J4+'giugno 2018'!J5+'luglio 2018'!J5+'agosto 2018'!J5+'settembre 2018'!J5+'ottobre 2018'!J5+'novembre 2018'!J5+'dicembre 2018'!J5</f>
        <v>301.54884296961802</v>
      </c>
      <c r="D16" s="15">
        <f>' gennaio 2018'!K4+'febbraio 2018'!K4+'marzo 2018'!K4+'aprile 2018'!K4+'maggio 2018'!K4+'giugno 2018'!K5+'luglio 2018'!K5+'agosto 2018'!K5+'settembre 2018'!K5+'ottobre 2018'!K5+'novembre 2018'!K5+'dicembre 2018'!K5</f>
        <v>1235.1365921015622</v>
      </c>
      <c r="F16" s="93"/>
    </row>
    <row r="17" spans="1:7" ht="19.5" customHeight="1" x14ac:dyDescent="0.25">
      <c r="A17" s="13" t="s">
        <v>56</v>
      </c>
      <c r="B17" s="15">
        <f>' gennaio 2018'!G5+'febbraio 2018'!G5+'marzo 2018'!G5+'aprile 2018'!G5+'maggio 2018'!G5+'giugno 2018'!G6+'luglio 2018'!G6+'agosto 2018'!G6+'settembre 2018'!G6+'ottobre 2018'!G6+'novembre 2018'!G6+'dicembre 2018'!G6</f>
        <v>5151.2938680555553</v>
      </c>
      <c r="C17" s="15">
        <f>' gennaio 2018'!J5+'febbraio 2018'!J5+'marzo 2018'!J5+'aprile 2018'!J5+'maggio 2018'!J5+'giugno 2018'!J6+'luglio 2018'!J6+'agosto 2018'!J6+'settembre 2018'!J6+'ottobre 2018'!J6+'novembre 2018'!J6+'dicembre 2018'!J6</f>
        <v>1663.8679193819444</v>
      </c>
      <c r="D17" s="15">
        <f>' gennaio 2018'!K5+'febbraio 2018'!K5+'marzo 2018'!K5+'aprile 2018'!K5+'maggio 2018'!K5+'giugno 2018'!K6+'luglio 2018'!K6+'agosto 2018'!K6+'settembre 2018'!K6+'ottobre 2018'!K6+'novembre 2018'!K6+'dicembre 2018'!K6</f>
        <v>6815.1617874374988</v>
      </c>
      <c r="E17" s="46"/>
      <c r="G17" s="46"/>
    </row>
    <row r="18" spans="1:7" ht="19.5" customHeight="1" x14ac:dyDescent="0.25">
      <c r="A18" s="13" t="s">
        <v>57</v>
      </c>
      <c r="B18" s="15">
        <f>' gennaio 2018'!G7+'febbraio 2018'!G7+'marzo 2018'!G7+'aprile 2018'!G7+'maggio 2018'!G7+'giugno 2018'!G8+'luglio 2018'!G8+'agosto 2018'!G8+'settembre 2018'!G8+'ottobre 2018'!G8+'novembre 2018'!G8+'dicembre 2018'!G8</f>
        <v>8568.1200000000008</v>
      </c>
      <c r="C18" s="15">
        <f>' gennaio 2018'!J7+'febbraio 2018'!J7+'marzo 2018'!J7+'aprile 2018'!J7+'maggio 2018'!J7+'giugno 2018'!J8+'luglio 2018'!J8+'agosto 2018'!J8+'settembre 2018'!J8+'ottobre 2018'!J8+'novembre 2018'!J8+'dicembre 2018'!J8</f>
        <v>2767.5027600000008</v>
      </c>
      <c r="D18" s="15">
        <f>' gennaio 2018'!K7+'febbraio 2018'!K7+'marzo 2018'!K7+'aprile 2018'!K7+'maggio 2018'!K7+'giugno 2018'!K8+'luglio 2018'!K8+'agosto 2018'!K8+'settembre 2018'!K8+'ottobre 2018'!K8+'novembre 2018'!K8+'dicembre 2018'!K8</f>
        <v>11335.62276</v>
      </c>
      <c r="F18" s="46"/>
    </row>
    <row r="19" spans="1:7" ht="19.5" customHeight="1" x14ac:dyDescent="0.25">
      <c r="A19" s="13" t="s">
        <v>58</v>
      </c>
      <c r="B19" s="15">
        <f>' gennaio 2018'!G8+'febbraio 2018'!G8+'marzo 2018'!G8+'aprile 2018'!G8+'maggio 2018'!G8+'giugno 2018'!G9+'luglio 2018'!G9+'agosto 2018'!G9+'settembre 2018'!G9+'ottobre 2018'!G9+'novembre 2018'!G9+'dicembre 2018'!G9</f>
        <v>3793.10758449074</v>
      </c>
      <c r="C19" s="15">
        <f>' gennaio 2018'!J8+'febbraio 2018'!J8+'marzo 2018'!J8+'aprile 2018'!J8+'maggio 2018'!J8+'giugno 2018'!J9+'luglio 2018'!J9+'agosto 2018'!J9+'settembre 2018'!J9+'ottobre 2018'!J9+'novembre 2018'!J9+'dicembre 2018'!J9</f>
        <v>1225.173749790509</v>
      </c>
      <c r="D19" s="15">
        <f>' gennaio 2018'!K8+'febbraio 2018'!K8+'marzo 2018'!K8+'aprile 2018'!K8+'maggio 2018'!K8+'giugno 2018'!K9+'luglio 2018'!K9+'agosto 2018'!K9+'settembre 2018'!K9+'ottobre 2018'!K9+'novembre 2018'!K9+'dicembre 2018'!K9</f>
        <v>5018.2813342812497</v>
      </c>
      <c r="F19" s="46"/>
    </row>
    <row r="20" spans="1:7" ht="19.5" customHeight="1" x14ac:dyDescent="0.25">
      <c r="A20" s="13" t="s">
        <v>59</v>
      </c>
      <c r="B20" s="15">
        <f>' gennaio 2018'!G9+'febbraio 2018'!G9+'marzo 2018'!G9+'aprile 2018'!G9+'maggio 2018'!G9+'giugno 2018'!G10+'luglio 2018'!G10+'agosto 2018'!G10+'settembre 2018'!G10+'ottobre 2018'!G10+'novembre 2018'!G10+'dicembre 2018'!G10</f>
        <v>649.07767361111098</v>
      </c>
      <c r="C20" s="15">
        <f>' gennaio 2018'!J9+'febbraio 2018'!J9+'marzo 2018'!J9+'aprile 2018'!J9+'maggio 2018'!J9+'giugno 2018'!J10+'luglio 2018'!J10+'agosto 2018'!J10+'settembre 2018'!J10+'ottobre 2018'!J10+'novembre 2018'!J10+'dicembre 2018'!J10</f>
        <v>209.65208857638885</v>
      </c>
      <c r="D20" s="15">
        <f>' gennaio 2018'!K9+'febbraio 2018'!K9+'marzo 2018'!K9+'aprile 2018'!K9+'maggio 2018'!K9+'giugno 2018'!K10+'luglio 2018'!K10+'agosto 2018'!K10+'settembre 2018'!K10+'ottobre 2018'!K10+'novembre 2018'!K10+'dicembre 2018'!K10</f>
        <v>858.7297621875</v>
      </c>
    </row>
    <row r="21" spans="1:7" ht="19.5" customHeight="1" x14ac:dyDescent="0.25">
      <c r="A21" s="13" t="s">
        <v>60</v>
      </c>
      <c r="B21" s="15">
        <f>' gennaio 2018'!G10+'febbraio 2018'!G10+'febbraio 2018'!G11+'marzo 2018'!G10+'aprile 2018'!G10+'maggio 2018'!G10+'giugno 2018'!G11+'luglio 2018'!G11+'luglio 2018'!G12+'agosto 2018'!G11+'settembre 2018'!G11+'ottobre 2018'!G11+'novembre 2018'!G11+'dicembre 2018'!G11</f>
        <v>3445.2001626157412</v>
      </c>
      <c r="C21" s="15">
        <f>' gennaio 2018'!J10+' gennaio 2018'!J11+'febbraio 2018'!J10+'febbraio 2018'!J11+'marzo 2018'!J10+'marzo 2018'!J11+'aprile 2018'!J10+'aprile 2018'!J11+'maggio 2018'!J10+'maggio 2018'!J11+'giugno 2018'!J11+'giugno 2018'!J12+'luglio 2018'!J11+'luglio 2018'!J12+'agosto 2018'!J11+'agosto 2018'!J12+'settembre 2018'!J11+'settembre 2018'!J12+'ottobre 2018'!J11+'ottobre 2018'!J12+'novembre 2018'!J11+'novembre 2018'!J12+'dicembre 2018'!J11+'dicembre 2018'!J12</f>
        <v>1112.7996525248843</v>
      </c>
      <c r="D21" s="15">
        <f>' gennaio 2018'!K10+' gennaio 2018'!K11+'febbraio 2018'!K10+'febbraio 2018'!K11+'marzo 2018'!K10+'marzo 2018'!K11+'aprile 2018'!K10+'aprile 2018'!K11+'maggio 2018'!K10+'maggio 2018'!K11+'giugno 2018'!K11+'giugno 2018'!K12+'luglio 2018'!K11+'luglio 2018'!K12+'agosto 2018'!K11+'agosto 2018'!K12+'settembre 2018'!K11+'settembre 2018'!K12+'ottobre 2018'!K11+'ottobre 2018'!K12+'novembre 2018'!K11+'novembre 2018'!K12+'dicembre 2018'!K11+'dicembre 2018'!K12</f>
        <v>4557.9998151406244</v>
      </c>
    </row>
    <row r="22" spans="1:7" ht="19.5" customHeight="1" x14ac:dyDescent="0.25">
      <c r="A22" s="13" t="s">
        <v>61</v>
      </c>
      <c r="B22" s="15">
        <f>' gennaio 2018'!G12+'febbraio 2018'!G12+'marzo 2018'!G12+'aprile 2018'!G12+'maggio 2018'!G12+'giugno 2018'!G13+'luglio 2018'!G13+'agosto 2018'!G13+'settembre 2018'!G13+'ottobre 2018'!G13+'novembre 2018'!G13+'dicembre 2018'!G13</f>
        <v>366.84003732638894</v>
      </c>
      <c r="C22" s="15">
        <f>' gennaio 2018'!J12+'febbraio 2018'!J12+'marzo 2018'!J12+'aprile 2018'!J12+'maggio 2018'!J12+'giugno 2018'!J13+'luglio 2018'!J13+'agosto 2018'!J13+'settembre 2018'!J13+'ottobre 2018'!J13+'novembre 2018'!J13+'dicembre 2018'!J13</f>
        <v>118.48933205642362</v>
      </c>
      <c r="D22" s="15">
        <f>' gennaio 2018'!K12+'febbraio 2018'!K12+'marzo 2018'!K12+'aprile 2018'!K12+'maggio 2018'!K12+'giugno 2018'!K13+'luglio 2018'!K13+'agosto 2018'!K13+'settembre 2018'!K13+'ottobre 2018'!K13+'novembre 2018'!K13+'dicembre 2018'!K13</f>
        <v>485.3293693828125</v>
      </c>
    </row>
    <row r="23" spans="1:7" ht="19.5" customHeight="1" x14ac:dyDescent="0.25">
      <c r="A23" s="13" t="s">
        <v>62</v>
      </c>
      <c r="B23" s="15">
        <f>' gennaio 2018'!G13+'febbraio 2018'!G13+'marzo 2018'!G13+'aprile 2018'!G13+'maggio 2018'!G13+'giugno 2018'!G14+'luglio 2018'!G14+'agosto 2018'!G14+'settembre 2018'!G14+'ottobre 2018'!G14+'novembre 2018'!G14+'dicembre 2018'!G14</f>
        <v>1348.0404950810184</v>
      </c>
      <c r="C23" s="15">
        <f>' gennaio 2018'!J13+'febbraio 2018'!J13+'marzo 2018'!J13+'aprile 2018'!J13+'maggio 2018'!J13+'giugno 2018'!J14+'luglio 2018'!J14+'agosto 2018'!J14+'settembre 2018'!J14+'ottobre 2018'!J14+'novembre 2018'!J14+'dicembre 2018'!J14</f>
        <v>435.41707991116897</v>
      </c>
      <c r="D23" s="15">
        <f>' gennaio 2018'!K13+'febbraio 2018'!K13+'marzo 2018'!K13+'aprile 2018'!K13+'maggio 2018'!K13+'giugno 2018'!K14+'luglio 2018'!K14+'agosto 2018'!K14+'settembre 2018'!K14+'ottobre 2018'!K14+'novembre 2018'!K14+'dicembre 2018'!K14</f>
        <v>1783.4575749921873</v>
      </c>
      <c r="F23" s="46"/>
    </row>
    <row r="24" spans="1:7" ht="19.5" customHeight="1" x14ac:dyDescent="0.25">
      <c r="A24" s="14" t="s">
        <v>8</v>
      </c>
      <c r="B24" s="15">
        <f>SUM(B14:B23)</f>
        <v>26885.81938744213</v>
      </c>
      <c r="C24" s="15">
        <f>SUM(C14:C23)</f>
        <v>8684.1196621438085</v>
      </c>
      <c r="D24" s="15">
        <f>SUM(D14:D23)</f>
        <v>35569.939049585926</v>
      </c>
      <c r="E24" s="46"/>
      <c r="F24" s="46"/>
    </row>
  </sheetData>
  <mergeCells count="7">
    <mergeCell ref="B3:C3"/>
    <mergeCell ref="A1:D1"/>
    <mergeCell ref="A2:D2"/>
    <mergeCell ref="B9:C9"/>
    <mergeCell ref="A7:C7"/>
    <mergeCell ref="A8:C8"/>
    <mergeCell ref="A6:C6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r:id="rId1"/>
  <headerFooter>
    <oddFooter>&amp;R&amp;"-,Corsivo"Pagina 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7" workbookViewId="0">
      <selection activeCell="F14" sqref="F14"/>
    </sheetView>
  </sheetViews>
  <sheetFormatPr defaultColWidth="10" defaultRowHeight="15" x14ac:dyDescent="0.25"/>
  <cols>
    <col min="1" max="1" width="10" style="25"/>
    <col min="2" max="2" width="15.28515625" style="25" customWidth="1"/>
    <col min="3" max="3" width="18.42578125" style="25" customWidth="1"/>
    <col min="4" max="4" width="22" style="25" customWidth="1"/>
    <col min="5" max="5" width="13.7109375" style="91" customWidth="1"/>
    <col min="6" max="6" width="10" style="85"/>
    <col min="7" max="7" width="10" style="25"/>
    <col min="8" max="8" width="13" customWidth="1"/>
    <col min="9" max="9" width="8.85546875" bestFit="1" customWidth="1"/>
    <col min="10" max="10" width="9" style="25" bestFit="1" customWidth="1"/>
    <col min="11" max="11" width="10" style="25"/>
    <col min="12" max="12" width="8.140625" style="25" customWidth="1"/>
    <col min="13" max="13" width="19.28515625" style="25" customWidth="1"/>
    <col min="14" max="14" width="20.7109375" style="25" customWidth="1"/>
    <col min="15" max="16384" width="10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82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76.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s="69" customFormat="1" ht="45.75" customHeight="1" x14ac:dyDescent="0.2">
      <c r="A3" s="41" t="s">
        <v>73</v>
      </c>
      <c r="B3" s="41" t="s">
        <v>71</v>
      </c>
      <c r="C3" s="41" t="s">
        <v>72</v>
      </c>
      <c r="D3" s="66" t="s">
        <v>52</v>
      </c>
      <c r="E3" s="41">
        <v>14</v>
      </c>
      <c r="F3" s="75">
        <v>14.73</v>
      </c>
      <c r="G3" s="75">
        <f t="shared" ref="G3" si="0">(E3*F3)</f>
        <v>206.22</v>
      </c>
      <c r="H3" s="76">
        <f>G3*0.238</f>
        <v>49.080359999999999</v>
      </c>
      <c r="I3" s="72">
        <f>G3*0.085</f>
        <v>17.528700000000001</v>
      </c>
      <c r="J3" s="74">
        <f>G3*0.323</f>
        <v>66.609059999999999</v>
      </c>
      <c r="K3" s="74">
        <f>G3+J3</f>
        <v>272.82906000000003</v>
      </c>
      <c r="L3" s="41"/>
      <c r="M3" s="41"/>
      <c r="N3" s="41"/>
    </row>
    <row r="4" spans="1:14" ht="54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89">
        <v>2</v>
      </c>
      <c r="F4" s="83">
        <v>18.450379050925928</v>
      </c>
      <c r="G4" s="31">
        <f>(E4*F4)</f>
        <v>36.900758101851856</v>
      </c>
      <c r="H4" s="45">
        <f>G4*0.238</f>
        <v>8.7823804282407423</v>
      </c>
      <c r="I4" s="45">
        <f>G4*0.085</f>
        <v>3.1365644386574081</v>
      </c>
      <c r="J4" s="31">
        <f>G4*0.323</f>
        <v>11.918944866898149</v>
      </c>
      <c r="K4" s="31">
        <f>G4+J4</f>
        <v>48.819702968750008</v>
      </c>
      <c r="L4" s="32"/>
      <c r="M4" s="30"/>
      <c r="N4" s="30"/>
    </row>
    <row r="5" spans="1:14" ht="54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89">
        <v>8</v>
      </c>
      <c r="F5" s="83">
        <v>13.539166956018516</v>
      </c>
      <c r="G5" s="31">
        <f>(E5*F5)</f>
        <v>108.31333564814813</v>
      </c>
      <c r="H5" s="45">
        <f t="shared" ref="H5:H13" si="1">G5*0.238</f>
        <v>25.778573884259252</v>
      </c>
      <c r="I5" s="45">
        <f t="shared" ref="I5:I14" si="2">G5*0.085</f>
        <v>9.2066335300925921</v>
      </c>
      <c r="J5" s="31">
        <f t="shared" ref="J5:J14" si="3">G5*0.323</f>
        <v>34.985207414351848</v>
      </c>
      <c r="K5" s="31">
        <f t="shared" ref="K5:K15" si="4">G5+J5</f>
        <v>143.29854306249996</v>
      </c>
      <c r="L5" s="32"/>
      <c r="M5" s="30"/>
      <c r="N5" s="30"/>
    </row>
    <row r="6" spans="1:14" ht="54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89">
        <v>16</v>
      </c>
      <c r="F6" s="83">
        <v>17.661870370370369</v>
      </c>
      <c r="G6" s="31">
        <f>E6*F6</f>
        <v>282.58992592592591</v>
      </c>
      <c r="H6" s="45">
        <f t="shared" si="1"/>
        <v>67.256402370370367</v>
      </c>
      <c r="I6" s="45">
        <f t="shared" si="2"/>
        <v>24.020143703703702</v>
      </c>
      <c r="J6" s="31">
        <f t="shared" si="3"/>
        <v>91.276546074074076</v>
      </c>
      <c r="K6" s="31">
        <f t="shared" si="4"/>
        <v>373.86647199999999</v>
      </c>
      <c r="L6" s="32"/>
      <c r="M6" s="2"/>
      <c r="N6" s="2"/>
    </row>
    <row r="7" spans="1:14" ht="54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89">
        <v>0</v>
      </c>
      <c r="F7" s="83">
        <v>19.965592592592593</v>
      </c>
      <c r="G7" s="31">
        <f>(E7*F7)</f>
        <v>0</v>
      </c>
      <c r="H7" s="45">
        <f t="shared" si="1"/>
        <v>0</v>
      </c>
      <c r="I7" s="45">
        <f t="shared" si="2"/>
        <v>0</v>
      </c>
      <c r="J7" s="31">
        <f t="shared" si="3"/>
        <v>0</v>
      </c>
      <c r="K7" s="31">
        <f t="shared" si="4"/>
        <v>0</v>
      </c>
      <c r="L7" s="32"/>
      <c r="M7" s="30"/>
      <c r="N7" s="30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89"/>
      <c r="F8" s="31"/>
      <c r="G8" s="64">
        <v>714.01</v>
      </c>
      <c r="H8" s="48">
        <f t="shared" si="1"/>
        <v>169.93438</v>
      </c>
      <c r="I8" s="55">
        <v>60.69</v>
      </c>
      <c r="J8" s="59">
        <f t="shared" si="3"/>
        <v>230.62523000000002</v>
      </c>
      <c r="K8" s="31">
        <f t="shared" si="4"/>
        <v>944.63522999999998</v>
      </c>
      <c r="L8" s="32"/>
      <c r="M8" s="30"/>
      <c r="N8" s="30"/>
    </row>
    <row r="9" spans="1:14" ht="54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89">
        <v>38</v>
      </c>
      <c r="F9" s="83">
        <v>13.862065393518515</v>
      </c>
      <c r="G9" s="31">
        <f t="shared" ref="G9:G14" si="5">(E9*F9)</f>
        <v>526.7584849537036</v>
      </c>
      <c r="H9" s="45">
        <f t="shared" si="1"/>
        <v>125.36851941898145</v>
      </c>
      <c r="I9" s="45">
        <f t="shared" si="2"/>
        <v>44.774471221064807</v>
      </c>
      <c r="J9" s="31">
        <f t="shared" si="3"/>
        <v>170.14299064004626</v>
      </c>
      <c r="K9" s="31">
        <f t="shared" si="4"/>
        <v>696.90147559374986</v>
      </c>
      <c r="L9" s="32"/>
      <c r="M9" s="30"/>
      <c r="N9" s="30"/>
    </row>
    <row r="10" spans="1:14" ht="54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89">
        <v>0</v>
      </c>
      <c r="F10" s="83">
        <v>19.724922453703702</v>
      </c>
      <c r="G10" s="31">
        <f t="shared" si="5"/>
        <v>0</v>
      </c>
      <c r="H10" s="45">
        <f t="shared" si="1"/>
        <v>0</v>
      </c>
      <c r="I10" s="45">
        <f t="shared" si="2"/>
        <v>0</v>
      </c>
      <c r="J10" s="31">
        <f t="shared" si="3"/>
        <v>0</v>
      </c>
      <c r="K10" s="31">
        <f t="shared" si="4"/>
        <v>0</v>
      </c>
      <c r="L10" s="32"/>
      <c r="M10" s="2"/>
      <c r="N10" s="2"/>
    </row>
    <row r="11" spans="1:14" ht="54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89">
        <v>20</v>
      </c>
      <c r="F11" s="83">
        <v>16.93844849537037</v>
      </c>
      <c r="G11" s="31">
        <f t="shared" si="5"/>
        <v>338.76896990740738</v>
      </c>
      <c r="H11" s="45">
        <f>G11*0.238</f>
        <v>80.627014837962946</v>
      </c>
      <c r="I11" s="45">
        <v>13.94</v>
      </c>
      <c r="J11" s="31">
        <f t="shared" si="3"/>
        <v>109.42237728009259</v>
      </c>
      <c r="K11" s="31">
        <f t="shared" si="4"/>
        <v>448.19134718749996</v>
      </c>
      <c r="L11" s="32"/>
      <c r="M11" s="2"/>
      <c r="N11" s="2"/>
    </row>
    <row r="12" spans="1:14" ht="54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89">
        <v>0</v>
      </c>
      <c r="F12" s="83">
        <v>19.147811342592593</v>
      </c>
      <c r="G12" s="31">
        <f t="shared" si="5"/>
        <v>0</v>
      </c>
      <c r="H12" s="45">
        <f t="shared" si="1"/>
        <v>0</v>
      </c>
      <c r="I12" s="45">
        <f t="shared" si="2"/>
        <v>0</v>
      </c>
      <c r="J12" s="31">
        <f t="shared" si="3"/>
        <v>0</v>
      </c>
      <c r="K12" s="31">
        <f t="shared" si="4"/>
        <v>0</v>
      </c>
      <c r="L12" s="32"/>
      <c r="M12" s="30"/>
      <c r="N12" s="30"/>
    </row>
    <row r="13" spans="1:14" ht="54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89"/>
      <c r="F13" s="83">
        <v>14.731360243055557</v>
      </c>
      <c r="G13" s="31">
        <f t="shared" si="5"/>
        <v>0</v>
      </c>
      <c r="H13" s="45">
        <f t="shared" si="1"/>
        <v>0</v>
      </c>
      <c r="I13" s="45">
        <v>18.2</v>
      </c>
      <c r="J13" s="31">
        <f t="shared" si="3"/>
        <v>0</v>
      </c>
      <c r="K13" s="31">
        <f t="shared" si="4"/>
        <v>0</v>
      </c>
      <c r="L13" s="32"/>
      <c r="M13" s="2"/>
      <c r="N13" s="2"/>
    </row>
    <row r="14" spans="1:14" ht="54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89">
        <v>13</v>
      </c>
      <c r="F14" s="83">
        <v>13.090507233796295</v>
      </c>
      <c r="G14" s="31">
        <f t="shared" si="5"/>
        <v>170.17659403935184</v>
      </c>
      <c r="H14" s="56">
        <v>30.18</v>
      </c>
      <c r="I14" s="45">
        <f t="shared" si="2"/>
        <v>14.465010493344908</v>
      </c>
      <c r="J14" s="31">
        <f t="shared" si="3"/>
        <v>54.967039874710643</v>
      </c>
      <c r="K14" s="31">
        <f t="shared" si="4"/>
        <v>225.14363391406249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90"/>
      <c r="F15" s="84" t="s">
        <v>6</v>
      </c>
      <c r="G15" s="40">
        <f>SUM(G3:G14)</f>
        <v>2383.7380685763887</v>
      </c>
      <c r="H15" s="47">
        <f>SUM(H4:H14)</f>
        <v>507.92727093981483</v>
      </c>
      <c r="I15" s="47">
        <f>SUM(I4:I14)</f>
        <v>188.43282338686342</v>
      </c>
      <c r="J15" s="40">
        <f>SUM(J3:J14)</f>
        <v>769.94739615017363</v>
      </c>
      <c r="K15" s="40">
        <f t="shared" si="4"/>
        <v>3153.6854647265623</v>
      </c>
      <c r="L15" s="28"/>
      <c r="M15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0" workbookViewId="0">
      <selection activeCell="F14" sqref="F14"/>
    </sheetView>
  </sheetViews>
  <sheetFormatPr defaultRowHeight="15" x14ac:dyDescent="0.25"/>
  <cols>
    <col min="1" max="1" width="10.5703125" style="25" customWidth="1"/>
    <col min="2" max="2" width="14.85546875" style="25" customWidth="1"/>
    <col min="3" max="3" width="18.5703125" style="25" customWidth="1"/>
    <col min="4" max="4" width="19.85546875" style="25" customWidth="1"/>
    <col min="5" max="5" width="14" style="25" customWidth="1"/>
    <col min="6" max="6" width="10.28515625" style="85" customWidth="1"/>
    <col min="7" max="7" width="11.42578125" style="25" customWidth="1"/>
    <col min="8" max="8" width="12.28515625" customWidth="1"/>
    <col min="9" max="9" width="10.28515625" customWidth="1"/>
    <col min="10" max="10" width="11.28515625" style="25" customWidth="1"/>
    <col min="11" max="11" width="10.42578125" style="25" customWidth="1"/>
    <col min="12" max="12" width="9" style="25" customWidth="1"/>
    <col min="13" max="13" width="17.5703125" style="25" customWidth="1"/>
    <col min="14" max="14" width="20.5703125" style="25" customWidth="1"/>
    <col min="15" max="15" width="27.4257812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83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76.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s="69" customFormat="1" ht="50.25" customHeight="1" x14ac:dyDescent="0.2">
      <c r="A3" s="41" t="s">
        <v>73</v>
      </c>
      <c r="B3" s="41" t="s">
        <v>71</v>
      </c>
      <c r="C3" s="41" t="s">
        <v>72</v>
      </c>
      <c r="D3" s="66" t="s">
        <v>52</v>
      </c>
      <c r="E3" s="68">
        <v>27</v>
      </c>
      <c r="F3" s="75">
        <v>14.73</v>
      </c>
      <c r="G3" s="75">
        <f t="shared" ref="G3" si="0">(E3*F3)</f>
        <v>397.71000000000004</v>
      </c>
      <c r="H3" s="76">
        <f>G3*0.238</f>
        <v>94.654980000000009</v>
      </c>
      <c r="I3" s="72">
        <f>G3*0.085</f>
        <v>33.805350000000004</v>
      </c>
      <c r="J3" s="74">
        <f>G3*0.323</f>
        <v>128.46033000000003</v>
      </c>
      <c r="K3" s="74">
        <f>G3+J3</f>
        <v>526.17033000000004</v>
      </c>
      <c r="L3" s="41"/>
      <c r="M3" s="41"/>
      <c r="N3" s="41"/>
    </row>
    <row r="4" spans="1:14" ht="48.75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29">
        <v>5</v>
      </c>
      <c r="F4" s="83">
        <v>18.450379050925928</v>
      </c>
      <c r="G4" s="31">
        <f>(E4*F4)</f>
        <v>92.251895254629645</v>
      </c>
      <c r="H4" s="45">
        <f>G4*0.238</f>
        <v>21.955951070601856</v>
      </c>
      <c r="I4" s="45">
        <f>G4*0.085</f>
        <v>7.8414110966435207</v>
      </c>
      <c r="J4" s="31">
        <f>G4*0.323</f>
        <v>29.797362167245375</v>
      </c>
      <c r="K4" s="31">
        <f>G4+J4</f>
        <v>122.04925742187501</v>
      </c>
      <c r="L4" s="32"/>
      <c r="M4" s="30"/>
      <c r="N4" s="30"/>
    </row>
    <row r="5" spans="1:14" ht="48.75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29">
        <v>0</v>
      </c>
      <c r="F5" s="83">
        <v>13.539166956018516</v>
      </c>
      <c r="G5" s="31">
        <f>(E5*F5)</f>
        <v>0</v>
      </c>
      <c r="H5" s="45">
        <f t="shared" ref="H5:H13" si="1">G5*0.238</f>
        <v>0</v>
      </c>
      <c r="I5" s="45">
        <f t="shared" ref="I5:I14" si="2">G5*0.085</f>
        <v>0</v>
      </c>
      <c r="J5" s="31">
        <f t="shared" ref="J5:J14" si="3">G5*0.323</f>
        <v>0</v>
      </c>
      <c r="K5" s="31">
        <f t="shared" ref="K5:K15" si="4">G5+J5</f>
        <v>0</v>
      </c>
      <c r="L5" s="32"/>
      <c r="M5" s="30"/>
      <c r="N5" s="30"/>
    </row>
    <row r="6" spans="1:14" ht="48.75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29">
        <v>24</v>
      </c>
      <c r="F6" s="83">
        <v>17.661870370370369</v>
      </c>
      <c r="G6" s="31">
        <f>(E6*F6)</f>
        <v>423.8848888888889</v>
      </c>
      <c r="H6" s="45">
        <f t="shared" si="1"/>
        <v>100.88460355555556</v>
      </c>
      <c r="I6" s="45">
        <f t="shared" si="2"/>
        <v>36.030215555555557</v>
      </c>
      <c r="J6" s="31">
        <f t="shared" si="3"/>
        <v>136.91481911111111</v>
      </c>
      <c r="K6" s="31">
        <f t="shared" si="4"/>
        <v>560.79970800000001</v>
      </c>
      <c r="L6" s="32"/>
      <c r="M6" s="2"/>
      <c r="N6" s="2"/>
    </row>
    <row r="7" spans="1:14" ht="48.75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29">
        <v>0</v>
      </c>
      <c r="F7" s="83">
        <v>19.965592592592593</v>
      </c>
      <c r="G7" s="31">
        <f>(E7*F7)</f>
        <v>0</v>
      </c>
      <c r="H7" s="45">
        <f t="shared" si="1"/>
        <v>0</v>
      </c>
      <c r="I7" s="45">
        <f t="shared" si="2"/>
        <v>0</v>
      </c>
      <c r="J7" s="31">
        <f t="shared" si="3"/>
        <v>0</v>
      </c>
      <c r="K7" s="31">
        <f t="shared" si="4"/>
        <v>0</v>
      </c>
      <c r="L7" s="32"/>
      <c r="M7" s="30"/>
      <c r="N7" s="30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29"/>
      <c r="F8" s="31"/>
      <c r="G8" s="64">
        <v>714.01</v>
      </c>
      <c r="H8" s="48">
        <f t="shared" si="1"/>
        <v>169.93438</v>
      </c>
      <c r="I8" s="55">
        <v>60.69</v>
      </c>
      <c r="J8" s="59">
        <f t="shared" si="3"/>
        <v>230.62523000000002</v>
      </c>
      <c r="K8" s="31">
        <f t="shared" si="4"/>
        <v>944.63522999999998</v>
      </c>
      <c r="L8" s="32"/>
      <c r="M8" s="30"/>
      <c r="N8" s="30"/>
    </row>
    <row r="9" spans="1:14" ht="48.75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29">
        <v>36</v>
      </c>
      <c r="F9" s="83">
        <v>13.862065393518515</v>
      </c>
      <c r="G9" s="31">
        <f t="shared" ref="G9:G14" si="5">(E9*F9)</f>
        <v>499.03435416666656</v>
      </c>
      <c r="H9" s="45">
        <f t="shared" si="1"/>
        <v>118.77017629166663</v>
      </c>
      <c r="I9" s="45">
        <f t="shared" si="2"/>
        <v>42.417920104166662</v>
      </c>
      <c r="J9" s="31">
        <f t="shared" si="3"/>
        <v>161.1880963958333</v>
      </c>
      <c r="K9" s="31">
        <f t="shared" si="4"/>
        <v>660.22245056249983</v>
      </c>
      <c r="L9" s="32"/>
      <c r="M9" s="30"/>
      <c r="N9" s="30"/>
    </row>
    <row r="10" spans="1:14" ht="48.75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29">
        <v>3</v>
      </c>
      <c r="F10" s="83">
        <v>19.724922453703702</v>
      </c>
      <c r="G10" s="31">
        <f t="shared" si="5"/>
        <v>59.174767361111108</v>
      </c>
      <c r="H10" s="45">
        <f t="shared" si="1"/>
        <v>14.083594631944443</v>
      </c>
      <c r="I10" s="45">
        <v>4.88</v>
      </c>
      <c r="J10" s="31">
        <f t="shared" si="3"/>
        <v>19.113449857638887</v>
      </c>
      <c r="K10" s="31">
        <f t="shared" si="4"/>
        <v>78.288217218749992</v>
      </c>
      <c r="L10" s="32"/>
      <c r="M10" s="2"/>
      <c r="N10" s="2"/>
    </row>
    <row r="11" spans="1:14" ht="48.75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29">
        <v>26</v>
      </c>
      <c r="F11" s="83">
        <v>16.93844849537037</v>
      </c>
      <c r="G11" s="31">
        <f t="shared" si="5"/>
        <v>440.39966087962961</v>
      </c>
      <c r="H11" s="45">
        <f t="shared" si="1"/>
        <v>104.81511928935184</v>
      </c>
      <c r="I11" s="45">
        <f>G11*0.085</f>
        <v>37.433971174768516</v>
      </c>
      <c r="J11" s="31">
        <f t="shared" si="3"/>
        <v>142.24909046412037</v>
      </c>
      <c r="K11" s="31">
        <f t="shared" si="4"/>
        <v>582.64875134374995</v>
      </c>
      <c r="L11" s="32"/>
      <c r="M11" s="2"/>
      <c r="N11" s="2"/>
    </row>
    <row r="12" spans="1:14" ht="48.75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29">
        <v>0</v>
      </c>
      <c r="F12" s="83">
        <v>19.147811342592593</v>
      </c>
      <c r="G12" s="31">
        <f t="shared" si="5"/>
        <v>0</v>
      </c>
      <c r="H12" s="45">
        <f t="shared" si="1"/>
        <v>0</v>
      </c>
      <c r="I12" s="45">
        <f t="shared" si="2"/>
        <v>0</v>
      </c>
      <c r="J12" s="31">
        <f t="shared" si="3"/>
        <v>0</v>
      </c>
      <c r="K12" s="31">
        <f t="shared" si="4"/>
        <v>0</v>
      </c>
      <c r="L12" s="32"/>
      <c r="M12" s="30"/>
      <c r="N12" s="30"/>
    </row>
    <row r="13" spans="1:14" ht="48.75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29"/>
      <c r="F13" s="83">
        <v>14.731360243055557</v>
      </c>
      <c r="G13" s="31">
        <f t="shared" si="5"/>
        <v>0</v>
      </c>
      <c r="H13" s="45">
        <f t="shared" si="1"/>
        <v>0</v>
      </c>
      <c r="I13" s="45">
        <f t="shared" si="2"/>
        <v>0</v>
      </c>
      <c r="J13" s="31">
        <f t="shared" si="3"/>
        <v>0</v>
      </c>
      <c r="K13" s="31">
        <f t="shared" si="4"/>
        <v>0</v>
      </c>
      <c r="L13" s="32"/>
      <c r="M13" s="2"/>
      <c r="N13" s="2"/>
    </row>
    <row r="14" spans="1:14" ht="48.75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29">
        <v>18</v>
      </c>
      <c r="F14" s="83">
        <v>13.090507233796295</v>
      </c>
      <c r="G14" s="31">
        <f t="shared" si="5"/>
        <v>235.62913020833332</v>
      </c>
      <c r="H14" s="45">
        <v>15.09</v>
      </c>
      <c r="I14" s="45">
        <f t="shared" si="2"/>
        <v>20.028476067708333</v>
      </c>
      <c r="J14" s="31">
        <f t="shared" si="3"/>
        <v>76.10820905729166</v>
      </c>
      <c r="K14" s="31">
        <f t="shared" si="4"/>
        <v>311.737339265625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38"/>
      <c r="F15" s="84" t="s">
        <v>6</v>
      </c>
      <c r="G15" s="40">
        <f>SUM(G3:G14)</f>
        <v>2862.094696759259</v>
      </c>
      <c r="H15" s="47">
        <f>SUM(H4:H14)</f>
        <v>545.53382483912037</v>
      </c>
      <c r="I15" s="47">
        <f>SUM(I4:I14)</f>
        <v>209.32199399884257</v>
      </c>
      <c r="J15" s="40">
        <f>SUM(J3:J14)</f>
        <v>924.45658705324081</v>
      </c>
      <c r="K15" s="40">
        <f t="shared" si="4"/>
        <v>3786.5512838124996</v>
      </c>
      <c r="L15" s="28"/>
      <c r="M15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7" workbookViewId="0">
      <selection activeCell="F14" sqref="F14"/>
    </sheetView>
  </sheetViews>
  <sheetFormatPr defaultRowHeight="15" x14ac:dyDescent="0.25"/>
  <cols>
    <col min="1" max="1" width="10" style="25" customWidth="1"/>
    <col min="2" max="2" width="15" style="25" customWidth="1"/>
    <col min="3" max="3" width="19" style="25" customWidth="1"/>
    <col min="4" max="4" width="17.5703125" style="25" customWidth="1"/>
    <col min="5" max="5" width="13.5703125" style="25" customWidth="1"/>
    <col min="6" max="6" width="10.42578125" style="85" customWidth="1"/>
    <col min="7" max="7" width="10.140625" style="25" bestFit="1" customWidth="1"/>
    <col min="8" max="9" width="10.140625" customWidth="1"/>
    <col min="10" max="10" width="10.140625" style="25" bestFit="1" customWidth="1"/>
    <col min="11" max="11" width="11.42578125" style="25" customWidth="1"/>
    <col min="12" max="12" width="9.28515625" style="25" customWidth="1"/>
    <col min="13" max="13" width="17.28515625" style="25" customWidth="1"/>
    <col min="14" max="14" width="20.42578125" style="25" customWidth="1"/>
    <col min="15" max="15" width="27.2851562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85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38.2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s="69" customFormat="1" ht="40.5" customHeight="1" x14ac:dyDescent="0.2">
      <c r="A3" s="41" t="s">
        <v>73</v>
      </c>
      <c r="B3" s="41" t="s">
        <v>71</v>
      </c>
      <c r="C3" s="41" t="s">
        <v>72</v>
      </c>
      <c r="D3" s="66" t="s">
        <v>52</v>
      </c>
      <c r="E3" s="68">
        <v>34</v>
      </c>
      <c r="F3" s="75">
        <v>14.73</v>
      </c>
      <c r="G3" s="75">
        <f t="shared" ref="G3" si="0">(E3*F3)</f>
        <v>500.82</v>
      </c>
      <c r="H3" s="76">
        <f>G3*0.238</f>
        <v>119.19515999999999</v>
      </c>
      <c r="I3" s="72">
        <f>G3*0.085</f>
        <v>42.569700000000005</v>
      </c>
      <c r="J3" s="74">
        <f>G3*0.323</f>
        <v>161.76486</v>
      </c>
      <c r="K3" s="74">
        <f>G3+J3</f>
        <v>662.58485999999994</v>
      </c>
      <c r="L3" s="41"/>
      <c r="M3" s="41"/>
      <c r="N3" s="41"/>
    </row>
    <row r="4" spans="1:14" ht="48.75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29">
        <v>6</v>
      </c>
      <c r="F4" s="83">
        <v>18.450379050925928</v>
      </c>
      <c r="G4" s="31">
        <f>(E4*F4)</f>
        <v>110.70227430555556</v>
      </c>
      <c r="H4" s="45">
        <f>G4*0.238</f>
        <v>26.347141284722223</v>
      </c>
      <c r="I4" s="45">
        <f>G4*0.085</f>
        <v>9.4096933159722234</v>
      </c>
      <c r="J4" s="31">
        <f>G4*0.323</f>
        <v>35.756834600694447</v>
      </c>
      <c r="K4" s="31">
        <f>G4+J4</f>
        <v>146.45910890625001</v>
      </c>
      <c r="L4" s="32"/>
      <c r="M4" s="30"/>
      <c r="N4" s="30"/>
    </row>
    <row r="5" spans="1:14" ht="48.75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29">
        <v>17</v>
      </c>
      <c r="F5" s="83">
        <v>13.539166956018516</v>
      </c>
      <c r="G5" s="31">
        <f>(E5*F5)</f>
        <v>230.16583825231476</v>
      </c>
      <c r="H5" s="45">
        <f t="shared" ref="H5:H13" si="1">G5*0.238</f>
        <v>54.779469504050908</v>
      </c>
      <c r="I5" s="45">
        <f t="shared" ref="I5:I14" si="2">G5*0.085</f>
        <v>19.564096251446756</v>
      </c>
      <c r="J5" s="31">
        <f t="shared" ref="J5:J14" si="3">G5*0.323</f>
        <v>74.343565755497664</v>
      </c>
      <c r="K5" s="31">
        <f t="shared" ref="K5:K15" si="4">G5+J5</f>
        <v>304.50940400781241</v>
      </c>
      <c r="L5" s="32"/>
      <c r="M5" s="30"/>
      <c r="N5" s="30"/>
    </row>
    <row r="6" spans="1:14" ht="48.75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29">
        <v>41</v>
      </c>
      <c r="F6" s="83">
        <v>17.661870370370369</v>
      </c>
      <c r="G6" s="31">
        <f>(E6*F6)</f>
        <v>724.13668518518512</v>
      </c>
      <c r="H6" s="45">
        <f t="shared" si="1"/>
        <v>172.34453107407404</v>
      </c>
      <c r="I6" s="45">
        <f t="shared" si="2"/>
        <v>61.551618240740737</v>
      </c>
      <c r="J6" s="31">
        <f t="shared" si="3"/>
        <v>233.89614931481481</v>
      </c>
      <c r="K6" s="31">
        <f t="shared" si="4"/>
        <v>958.03283449999992</v>
      </c>
      <c r="L6" s="32"/>
      <c r="M6" s="2"/>
      <c r="N6" s="2"/>
    </row>
    <row r="7" spans="1:14" ht="48.75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29">
        <v>0</v>
      </c>
      <c r="F7" s="83">
        <v>19.965592592592593</v>
      </c>
      <c r="G7" s="31">
        <f>(E7*F7)</f>
        <v>0</v>
      </c>
      <c r="H7" s="45">
        <f t="shared" si="1"/>
        <v>0</v>
      </c>
      <c r="I7" s="45">
        <f t="shared" si="2"/>
        <v>0</v>
      </c>
      <c r="J7" s="31">
        <f t="shared" si="3"/>
        <v>0</v>
      </c>
      <c r="K7" s="31">
        <f t="shared" si="4"/>
        <v>0</v>
      </c>
      <c r="L7" s="32"/>
      <c r="M7" s="30"/>
      <c r="N7" s="30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29"/>
      <c r="F8" s="31"/>
      <c r="G8" s="64">
        <v>714.01</v>
      </c>
      <c r="H8" s="48">
        <f t="shared" si="1"/>
        <v>169.93438</v>
      </c>
      <c r="I8" s="55">
        <v>60.69</v>
      </c>
      <c r="J8" s="59">
        <f t="shared" si="3"/>
        <v>230.62523000000002</v>
      </c>
      <c r="K8" s="31">
        <f t="shared" si="4"/>
        <v>944.63522999999998</v>
      </c>
      <c r="L8" s="32"/>
      <c r="M8" s="30"/>
      <c r="N8" s="30"/>
    </row>
    <row r="9" spans="1:14" ht="48.75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29">
        <v>35</v>
      </c>
      <c r="F9" s="83">
        <v>13.862065393518515</v>
      </c>
      <c r="G9" s="31">
        <f t="shared" ref="G9:G14" si="5">(E9*F9)</f>
        <v>485.17228877314801</v>
      </c>
      <c r="H9" s="45">
        <f t="shared" si="1"/>
        <v>115.47100472800922</v>
      </c>
      <c r="I9" s="45">
        <f t="shared" si="2"/>
        <v>41.239644545717582</v>
      </c>
      <c r="J9" s="31">
        <f t="shared" si="3"/>
        <v>156.7106492737268</v>
      </c>
      <c r="K9" s="31">
        <f t="shared" si="4"/>
        <v>641.88293804687487</v>
      </c>
      <c r="L9" s="32"/>
      <c r="M9" s="30"/>
      <c r="N9" s="30"/>
    </row>
    <row r="10" spans="1:14" ht="48.75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29">
        <v>7</v>
      </c>
      <c r="F10" s="83">
        <v>19.724922453703702</v>
      </c>
      <c r="G10" s="31">
        <f t="shared" si="5"/>
        <v>138.07445717592591</v>
      </c>
      <c r="H10" s="45">
        <f t="shared" si="1"/>
        <v>32.861720807870363</v>
      </c>
      <c r="I10" s="45">
        <f t="shared" si="2"/>
        <v>11.736328859953703</v>
      </c>
      <c r="J10" s="31">
        <f t="shared" si="3"/>
        <v>44.598049667824071</v>
      </c>
      <c r="K10" s="31">
        <f t="shared" si="4"/>
        <v>182.67250684375</v>
      </c>
      <c r="L10" s="32"/>
      <c r="M10" s="2"/>
      <c r="N10" s="2"/>
    </row>
    <row r="11" spans="1:14" ht="48.75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29">
        <v>12</v>
      </c>
      <c r="F11" s="83">
        <v>16.93844849537037</v>
      </c>
      <c r="G11" s="31">
        <f t="shared" si="5"/>
        <v>203.26138194444445</v>
      </c>
      <c r="H11" s="45">
        <f t="shared" si="1"/>
        <v>48.376208902777776</v>
      </c>
      <c r="I11" s="45">
        <f t="shared" si="2"/>
        <v>17.277217465277779</v>
      </c>
      <c r="J11" s="31">
        <f t="shared" si="3"/>
        <v>65.653426368055563</v>
      </c>
      <c r="K11" s="31">
        <f t="shared" si="4"/>
        <v>268.91480831249999</v>
      </c>
      <c r="L11" s="32"/>
      <c r="M11" s="2"/>
      <c r="N11" s="2"/>
    </row>
    <row r="12" spans="1:14" ht="48.75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29">
        <v>0</v>
      </c>
      <c r="F12" s="83">
        <v>19.147811342592593</v>
      </c>
      <c r="G12" s="31">
        <f t="shared" si="5"/>
        <v>0</v>
      </c>
      <c r="H12" s="45">
        <f t="shared" si="1"/>
        <v>0</v>
      </c>
      <c r="I12" s="45">
        <f t="shared" si="2"/>
        <v>0</v>
      </c>
      <c r="J12" s="31">
        <f t="shared" si="3"/>
        <v>0</v>
      </c>
      <c r="K12" s="31">
        <f t="shared" si="4"/>
        <v>0</v>
      </c>
      <c r="L12" s="32"/>
      <c r="M12" s="30"/>
      <c r="N12" s="30"/>
    </row>
    <row r="13" spans="1:14" ht="48.75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29">
        <v>0</v>
      </c>
      <c r="F13" s="83">
        <v>14.731360243055557</v>
      </c>
      <c r="G13" s="31">
        <f t="shared" si="5"/>
        <v>0</v>
      </c>
      <c r="H13" s="45">
        <f t="shared" si="1"/>
        <v>0</v>
      </c>
      <c r="I13" s="45">
        <f t="shared" si="2"/>
        <v>0</v>
      </c>
      <c r="J13" s="31">
        <f t="shared" si="3"/>
        <v>0</v>
      </c>
      <c r="K13" s="31">
        <f t="shared" si="4"/>
        <v>0</v>
      </c>
      <c r="L13" s="32"/>
      <c r="M13" s="2"/>
      <c r="N13" s="2"/>
    </row>
    <row r="14" spans="1:14" ht="48.75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29">
        <v>12</v>
      </c>
      <c r="F14" s="83">
        <v>13.090507233796295</v>
      </c>
      <c r="G14" s="31">
        <f t="shared" si="5"/>
        <v>157.08608680555554</v>
      </c>
      <c r="H14" s="45">
        <v>36.22</v>
      </c>
      <c r="I14" s="45">
        <f t="shared" si="2"/>
        <v>13.352317378472222</v>
      </c>
      <c r="J14" s="31">
        <f t="shared" si="3"/>
        <v>50.73880603819444</v>
      </c>
      <c r="K14" s="31">
        <f t="shared" si="4"/>
        <v>207.82489284374998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38"/>
      <c r="F15" s="84" t="s">
        <v>6</v>
      </c>
      <c r="G15" s="40">
        <f>SUM(G3:G14)</f>
        <v>3263.42901244213</v>
      </c>
      <c r="H15" s="47">
        <f>SUM(H4:H14)</f>
        <v>656.33445630150459</v>
      </c>
      <c r="I15" s="47">
        <f>SUM(I4:I14)</f>
        <v>234.82091605758103</v>
      </c>
      <c r="J15" s="40">
        <f>SUM(J3:J14)</f>
        <v>1054.0875710188077</v>
      </c>
      <c r="K15" s="40">
        <f t="shared" si="4"/>
        <v>4317.5165834609379</v>
      </c>
      <c r="L15" s="42"/>
      <c r="M15" s="42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7" workbookViewId="0">
      <selection activeCell="F14" sqref="F14"/>
    </sheetView>
  </sheetViews>
  <sheetFormatPr defaultRowHeight="15" x14ac:dyDescent="0.2"/>
  <cols>
    <col min="1" max="1" width="10.42578125" style="25" customWidth="1"/>
    <col min="2" max="2" width="15.85546875" style="25" customWidth="1"/>
    <col min="3" max="3" width="18.28515625" style="25" customWidth="1"/>
    <col min="4" max="4" width="17.42578125" style="25" customWidth="1"/>
    <col min="5" max="5" width="14.5703125" style="25" customWidth="1"/>
    <col min="6" max="6" width="10.42578125" style="85" customWidth="1"/>
    <col min="7" max="7" width="13" style="25" customWidth="1"/>
    <col min="8" max="8" width="11.5703125" style="62" customWidth="1"/>
    <col min="9" max="9" width="13.28515625" style="62" customWidth="1"/>
    <col min="10" max="10" width="8.7109375" style="25" customWidth="1"/>
    <col min="11" max="11" width="11.42578125" style="25" customWidth="1"/>
    <col min="12" max="12" width="9.7109375" style="25" customWidth="1"/>
    <col min="13" max="13" width="16.85546875" style="25" customWidth="1"/>
    <col min="14" max="14" width="22.7109375" style="25" customWidth="1"/>
    <col min="15" max="15" width="25.14062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84</v>
      </c>
      <c r="F1" s="120" t="s">
        <v>39</v>
      </c>
      <c r="G1" s="123" t="s">
        <v>9</v>
      </c>
      <c r="H1" s="107" t="s">
        <v>67</v>
      </c>
      <c r="I1" s="107" t="s">
        <v>69</v>
      </c>
      <c r="J1" s="125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38.25" x14ac:dyDescent="0.2">
      <c r="A2" s="119"/>
      <c r="B2" s="119"/>
      <c r="C2" s="119"/>
      <c r="D2" s="119"/>
      <c r="E2" s="119"/>
      <c r="F2" s="121"/>
      <c r="G2" s="124"/>
      <c r="H2" s="107"/>
      <c r="I2" s="107"/>
      <c r="J2" s="126"/>
      <c r="K2" s="118"/>
      <c r="L2" s="27" t="s">
        <v>66</v>
      </c>
      <c r="M2" s="27" t="s">
        <v>10</v>
      </c>
      <c r="N2" s="119"/>
    </row>
    <row r="3" spans="1:14" s="69" customFormat="1" ht="42.75" customHeight="1" x14ac:dyDescent="0.2">
      <c r="A3" s="41" t="s">
        <v>73</v>
      </c>
      <c r="B3" s="41" t="s">
        <v>71</v>
      </c>
      <c r="C3" s="41" t="s">
        <v>72</v>
      </c>
      <c r="D3" s="66" t="s">
        <v>52</v>
      </c>
      <c r="E3" s="68">
        <v>9</v>
      </c>
      <c r="F3" s="75">
        <v>14.73</v>
      </c>
      <c r="G3" s="71">
        <f>E3*F3</f>
        <v>132.57</v>
      </c>
      <c r="H3" s="72">
        <f>G3*0.238</f>
        <v>31.551659999999998</v>
      </c>
      <c r="I3" s="72">
        <f>G3*0.085</f>
        <v>11.26845</v>
      </c>
      <c r="J3" s="73">
        <f>G3*0.323</f>
        <v>42.82011</v>
      </c>
      <c r="K3" s="74">
        <f>G3+J3</f>
        <v>175.39010999999999</v>
      </c>
      <c r="L3" s="41"/>
      <c r="M3" s="41"/>
      <c r="N3" s="41"/>
    </row>
    <row r="4" spans="1:14" ht="45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29">
        <v>15</v>
      </c>
      <c r="F4" s="31">
        <v>18.450379050925928</v>
      </c>
      <c r="G4" s="57">
        <f>(E4*F4)</f>
        <v>276.75568576388895</v>
      </c>
      <c r="H4" s="48">
        <f>G4*0.238</f>
        <v>65.867853211805567</v>
      </c>
      <c r="I4" s="55">
        <f>G4*0.085</f>
        <v>23.524233289930564</v>
      </c>
      <c r="J4" s="59">
        <f>G4*0.323</f>
        <v>89.392086501736131</v>
      </c>
      <c r="K4" s="31">
        <f>G4+J4</f>
        <v>366.14777226562506</v>
      </c>
      <c r="L4" s="32"/>
      <c r="M4" s="30"/>
      <c r="N4" s="30"/>
    </row>
    <row r="5" spans="1:14" ht="45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29">
        <v>5</v>
      </c>
      <c r="F5" s="31">
        <v>13.539166956018516</v>
      </c>
      <c r="G5" s="57">
        <f>(E5*F5)</f>
        <v>67.695834780092582</v>
      </c>
      <c r="H5" s="48">
        <f t="shared" ref="H5:H12" si="0">G5*0.238</f>
        <v>16.111608677662034</v>
      </c>
      <c r="I5" s="55">
        <f t="shared" ref="I5:I15" si="1">G5*0.085</f>
        <v>5.7541459563078696</v>
      </c>
      <c r="J5" s="59">
        <f t="shared" ref="J5:J15" si="2">G5*0.323</f>
        <v>21.865754633969903</v>
      </c>
      <c r="K5" s="31">
        <f t="shared" ref="K5:K15" si="3">G5+J5</f>
        <v>89.561589414062482</v>
      </c>
      <c r="L5" s="32"/>
      <c r="M5" s="30"/>
      <c r="N5" s="30"/>
    </row>
    <row r="6" spans="1:14" ht="45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29">
        <v>19</v>
      </c>
      <c r="F6" s="31">
        <v>17.661870370370369</v>
      </c>
      <c r="G6" s="57">
        <f>(E6*F6)</f>
        <v>335.57553703703701</v>
      </c>
      <c r="H6" s="48">
        <f t="shared" si="0"/>
        <v>79.866977814814803</v>
      </c>
      <c r="I6" s="55">
        <f t="shared" si="1"/>
        <v>28.523920648148149</v>
      </c>
      <c r="J6" s="59">
        <f t="shared" si="2"/>
        <v>108.39089846296295</v>
      </c>
      <c r="K6" s="31">
        <f t="shared" si="3"/>
        <v>443.96643549999999</v>
      </c>
      <c r="L6" s="32"/>
      <c r="M6" s="2"/>
      <c r="N6" s="2"/>
    </row>
    <row r="7" spans="1:14" ht="45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29">
        <v>0</v>
      </c>
      <c r="F7" s="88">
        <v>19.965592592592593</v>
      </c>
      <c r="G7" s="57">
        <f>(E7*F7)</f>
        <v>0</v>
      </c>
      <c r="H7" s="48">
        <f t="shared" si="0"/>
        <v>0</v>
      </c>
      <c r="I7" s="55">
        <f t="shared" si="1"/>
        <v>0</v>
      </c>
      <c r="J7" s="59">
        <f t="shared" si="2"/>
        <v>0</v>
      </c>
      <c r="K7" s="31">
        <f t="shared" si="3"/>
        <v>0</v>
      </c>
      <c r="L7" s="32"/>
      <c r="M7" s="30"/>
      <c r="N7" s="30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29"/>
      <c r="F8" s="31"/>
      <c r="G8" s="64">
        <v>714.01</v>
      </c>
      <c r="H8" s="48">
        <f t="shared" si="0"/>
        <v>169.93438</v>
      </c>
      <c r="I8" s="55">
        <v>60.69</v>
      </c>
      <c r="J8" s="59">
        <f t="shared" si="2"/>
        <v>230.62523000000002</v>
      </c>
      <c r="K8" s="31">
        <f t="shared" si="3"/>
        <v>944.63522999999998</v>
      </c>
      <c r="L8" s="32"/>
      <c r="M8" s="30"/>
      <c r="N8" s="30"/>
    </row>
    <row r="9" spans="1:14" ht="45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29">
        <v>28</v>
      </c>
      <c r="F9" s="31">
        <v>13.862065393518515</v>
      </c>
      <c r="G9" s="57">
        <f t="shared" ref="G9:G14" si="4">(E9*F9)</f>
        <v>388.1378310185184</v>
      </c>
      <c r="H9" s="48">
        <f t="shared" si="0"/>
        <v>92.376803782407379</v>
      </c>
      <c r="I9" s="55">
        <f t="shared" si="1"/>
        <v>32.991715636574064</v>
      </c>
      <c r="J9" s="59">
        <f t="shared" si="2"/>
        <v>125.36851941898145</v>
      </c>
      <c r="K9" s="31">
        <f t="shared" si="3"/>
        <v>513.5063504374998</v>
      </c>
      <c r="L9" s="32"/>
      <c r="M9" s="30"/>
      <c r="N9" s="30"/>
    </row>
    <row r="10" spans="1:14" ht="45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29">
        <v>5</v>
      </c>
      <c r="F10" s="31">
        <v>19.724922453703702</v>
      </c>
      <c r="G10" s="57">
        <f t="shared" si="4"/>
        <v>98.624612268518504</v>
      </c>
      <c r="H10" s="48">
        <f t="shared" si="0"/>
        <v>23.472657719907403</v>
      </c>
      <c r="I10" s="55">
        <f t="shared" si="1"/>
        <v>8.3830920428240727</v>
      </c>
      <c r="J10" s="59">
        <f t="shared" si="2"/>
        <v>31.855749762731477</v>
      </c>
      <c r="K10" s="31">
        <f t="shared" si="3"/>
        <v>130.48036203124997</v>
      </c>
      <c r="L10" s="32"/>
      <c r="M10" s="2"/>
      <c r="N10" s="2"/>
    </row>
    <row r="11" spans="1:14" ht="45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29">
        <v>13</v>
      </c>
      <c r="F11" s="31">
        <v>16.93844849537037</v>
      </c>
      <c r="G11" s="57">
        <f t="shared" si="4"/>
        <v>220.1998304398148</v>
      </c>
      <c r="H11" s="48">
        <f>G11*0.238</f>
        <v>52.407559644675921</v>
      </c>
      <c r="I11" s="55">
        <v>23.72</v>
      </c>
      <c r="J11" s="59">
        <f t="shared" si="2"/>
        <v>71.124545232060186</v>
      </c>
      <c r="K11" s="31">
        <f t="shared" si="3"/>
        <v>291.32437567187498</v>
      </c>
      <c r="L11" s="32"/>
      <c r="M11" s="2"/>
      <c r="N11" s="2"/>
    </row>
    <row r="12" spans="1:14" ht="45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29">
        <v>0</v>
      </c>
      <c r="F12" s="31">
        <v>19.147811342592593</v>
      </c>
      <c r="G12" s="57">
        <f t="shared" si="4"/>
        <v>0</v>
      </c>
      <c r="H12" s="48">
        <f t="shared" si="0"/>
        <v>0</v>
      </c>
      <c r="I12" s="55">
        <f t="shared" si="1"/>
        <v>0</v>
      </c>
      <c r="J12" s="59">
        <f t="shared" si="2"/>
        <v>0</v>
      </c>
      <c r="K12" s="31">
        <f t="shared" si="3"/>
        <v>0</v>
      </c>
      <c r="L12" s="32"/>
      <c r="M12" s="30"/>
      <c r="N12" s="30"/>
    </row>
    <row r="13" spans="1:14" ht="45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29">
        <v>0</v>
      </c>
      <c r="F13" s="31">
        <v>14.731360243055557</v>
      </c>
      <c r="G13" s="57">
        <f t="shared" si="4"/>
        <v>0</v>
      </c>
      <c r="H13" s="48">
        <f>G13*0.238</f>
        <v>0</v>
      </c>
      <c r="I13" s="55">
        <f t="shared" si="1"/>
        <v>0</v>
      </c>
      <c r="J13" s="59">
        <f t="shared" si="2"/>
        <v>0</v>
      </c>
      <c r="K13" s="31">
        <f t="shared" si="3"/>
        <v>0</v>
      </c>
      <c r="L13" s="32"/>
      <c r="M13" s="2"/>
      <c r="N13" s="2"/>
    </row>
    <row r="14" spans="1:14" ht="45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29">
        <v>7</v>
      </c>
      <c r="F14" s="31">
        <v>13.090507233796295</v>
      </c>
      <c r="G14" s="57">
        <f t="shared" si="4"/>
        <v>91.633550636574057</v>
      </c>
      <c r="H14" s="48">
        <f>G14*0.238</f>
        <v>21.808785051504625</v>
      </c>
      <c r="I14" s="55">
        <f t="shared" si="1"/>
        <v>7.7888518041087957</v>
      </c>
      <c r="J14" s="59">
        <f t="shared" si="2"/>
        <v>29.59763685561342</v>
      </c>
      <c r="K14" s="31">
        <f t="shared" si="3"/>
        <v>121.23118749218747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38"/>
      <c r="F15" s="84" t="s">
        <v>6</v>
      </c>
      <c r="G15" s="58">
        <f>G3+G4+G5+G6+G7+G8+G9+G10+G11+G12+G13+G14</f>
        <v>2325.2028819444445</v>
      </c>
      <c r="H15" s="49">
        <f>G15*0.238</f>
        <v>553.39828590277773</v>
      </c>
      <c r="I15" s="55">
        <f t="shared" si="1"/>
        <v>197.6422449652778</v>
      </c>
      <c r="J15" s="60">
        <f t="shared" si="2"/>
        <v>751.04053086805561</v>
      </c>
      <c r="K15" s="40">
        <f t="shared" si="3"/>
        <v>3076.2434128125001</v>
      </c>
      <c r="L15" s="28"/>
      <c r="M15" s="28"/>
    </row>
    <row r="16" spans="1:14" x14ac:dyDescent="0.2">
      <c r="G16" s="85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4" workbookViewId="0">
      <selection activeCell="D12" sqref="D12"/>
    </sheetView>
  </sheetViews>
  <sheetFormatPr defaultRowHeight="15" x14ac:dyDescent="0.25"/>
  <cols>
    <col min="1" max="1" width="12" customWidth="1"/>
    <col min="2" max="2" width="13.140625" customWidth="1"/>
    <col min="3" max="3" width="21.42578125" customWidth="1"/>
    <col min="4" max="4" width="19.140625" customWidth="1"/>
    <col min="5" max="5" width="7" customWidth="1"/>
    <col min="6" max="6" width="13.42578125" style="81" customWidth="1"/>
    <col min="7" max="7" width="10.42578125" customWidth="1"/>
    <col min="8" max="8" width="12.5703125" style="62" customWidth="1"/>
    <col min="9" max="9" width="10" style="62" customWidth="1"/>
    <col min="10" max="10" width="11.42578125" customWidth="1"/>
    <col min="11" max="11" width="10.42578125" bestFit="1" customWidth="1"/>
    <col min="12" max="12" width="7.5703125" customWidth="1"/>
    <col min="13" max="13" width="17.7109375" customWidth="1"/>
    <col min="14" max="14" width="25" customWidth="1"/>
    <col min="19" max="19" width="12" bestFit="1" customWidth="1"/>
  </cols>
  <sheetData>
    <row r="1" spans="1:19" ht="19.5" customHeight="1" x14ac:dyDescent="0.25">
      <c r="A1" s="106" t="s">
        <v>0</v>
      </c>
      <c r="B1" s="106" t="s">
        <v>1</v>
      </c>
      <c r="C1" s="106" t="s">
        <v>2</v>
      </c>
      <c r="D1" s="106" t="s">
        <v>38</v>
      </c>
      <c r="E1" s="110" t="s">
        <v>75</v>
      </c>
      <c r="F1" s="112" t="s">
        <v>39</v>
      </c>
      <c r="G1" s="108" t="s">
        <v>9</v>
      </c>
      <c r="H1" s="107" t="s">
        <v>67</v>
      </c>
      <c r="I1" s="107" t="s">
        <v>69</v>
      </c>
      <c r="J1" s="114" t="s">
        <v>68</v>
      </c>
      <c r="K1" s="116" t="s">
        <v>64</v>
      </c>
      <c r="L1" s="106" t="s">
        <v>40</v>
      </c>
      <c r="M1" s="106"/>
      <c r="N1" s="106" t="s">
        <v>65</v>
      </c>
    </row>
    <row r="2" spans="1:19" ht="71.25" customHeight="1" x14ac:dyDescent="0.25">
      <c r="A2" s="107"/>
      <c r="B2" s="107"/>
      <c r="C2" s="107"/>
      <c r="D2" s="107"/>
      <c r="E2" s="111"/>
      <c r="F2" s="113"/>
      <c r="G2" s="109"/>
      <c r="H2" s="107"/>
      <c r="I2" s="107"/>
      <c r="J2" s="115"/>
      <c r="K2" s="106"/>
      <c r="L2" s="19" t="s">
        <v>3</v>
      </c>
      <c r="M2" s="19" t="s">
        <v>10</v>
      </c>
      <c r="N2" s="107"/>
    </row>
    <row r="3" spans="1:19" ht="41.25" customHeight="1" x14ac:dyDescent="0.25">
      <c r="A3" s="2" t="s">
        <v>28</v>
      </c>
      <c r="B3" s="2" t="s">
        <v>29</v>
      </c>
      <c r="C3" s="12" t="s">
        <v>30</v>
      </c>
      <c r="D3" s="4" t="s">
        <v>53</v>
      </c>
      <c r="E3" s="2">
        <v>1</v>
      </c>
      <c r="F3" s="16">
        <v>17.878014467592592</v>
      </c>
      <c r="G3" s="51">
        <f>(E3*F3)</f>
        <v>17.878014467592592</v>
      </c>
      <c r="H3" s="48">
        <f>G3*0.238</f>
        <v>4.254967443287037</v>
      </c>
      <c r="I3" s="55">
        <f>G3*0.085</f>
        <v>1.5196312297453705</v>
      </c>
      <c r="J3" s="53">
        <f>G3*0.323</f>
        <v>5.7745986730324077</v>
      </c>
      <c r="K3" s="16">
        <f>G3+J3</f>
        <v>23.652613140625</v>
      </c>
      <c r="L3" s="20"/>
      <c r="M3" s="2"/>
      <c r="N3" s="2"/>
    </row>
    <row r="4" spans="1:19" ht="41.25" customHeight="1" x14ac:dyDescent="0.25">
      <c r="A4" s="2" t="s">
        <v>15</v>
      </c>
      <c r="B4" s="2" t="s">
        <v>16</v>
      </c>
      <c r="C4" s="9" t="s">
        <v>20</v>
      </c>
      <c r="D4" s="4" t="s">
        <v>43</v>
      </c>
      <c r="E4" s="2">
        <v>0</v>
      </c>
      <c r="F4" s="16">
        <v>13.118618344907405</v>
      </c>
      <c r="G4" s="51">
        <f t="shared" ref="G4:G13" si="0">(E4*F4)</f>
        <v>0</v>
      </c>
      <c r="H4" s="48">
        <f t="shared" ref="H4:H11" si="1">G4*0.238</f>
        <v>0</v>
      </c>
      <c r="I4" s="55">
        <f t="shared" ref="I4:I13" si="2">G4*0.085</f>
        <v>0</v>
      </c>
      <c r="J4" s="53">
        <f t="shared" ref="J4:J13" si="3">G4*0.323</f>
        <v>0</v>
      </c>
      <c r="K4" s="16">
        <f t="shared" ref="K4:K13" si="4">G4+J4</f>
        <v>0</v>
      </c>
      <c r="L4" s="20"/>
      <c r="M4" s="2"/>
      <c r="N4" s="2"/>
    </row>
    <row r="5" spans="1:19" ht="41.25" customHeight="1" x14ac:dyDescent="0.25">
      <c r="A5" s="2" t="s">
        <v>17</v>
      </c>
      <c r="B5" s="2" t="s">
        <v>18</v>
      </c>
      <c r="C5" s="10" t="s">
        <v>21</v>
      </c>
      <c r="D5" s="4" t="s">
        <v>41</v>
      </c>
      <c r="E5" s="2">
        <v>31</v>
      </c>
      <c r="F5" s="16">
        <v>17.113543981481481</v>
      </c>
      <c r="G5" s="51">
        <f t="shared" si="0"/>
        <v>530.51986342592591</v>
      </c>
      <c r="H5" s="48">
        <f t="shared" si="1"/>
        <v>126.26372749537036</v>
      </c>
      <c r="I5" s="55">
        <f t="shared" si="2"/>
        <v>45.094188391203708</v>
      </c>
      <c r="J5" s="53">
        <f t="shared" si="3"/>
        <v>171.35791588657406</v>
      </c>
      <c r="K5" s="16">
        <f t="shared" si="4"/>
        <v>701.87777931250002</v>
      </c>
      <c r="L5" s="20"/>
      <c r="M5" s="2"/>
      <c r="N5" s="2"/>
    </row>
    <row r="6" spans="1:19" ht="41.25" customHeight="1" x14ac:dyDescent="0.25">
      <c r="A6" s="2" t="s">
        <v>17</v>
      </c>
      <c r="B6" s="5" t="s">
        <v>18</v>
      </c>
      <c r="C6" s="11" t="s">
        <v>21</v>
      </c>
      <c r="D6" s="4" t="s">
        <v>70</v>
      </c>
      <c r="E6" s="2">
        <v>0</v>
      </c>
      <c r="F6" s="82">
        <v>19.350000000000001</v>
      </c>
      <c r="G6" s="51">
        <f t="shared" si="0"/>
        <v>0</v>
      </c>
      <c r="H6" s="48">
        <f t="shared" si="1"/>
        <v>0</v>
      </c>
      <c r="I6" s="55">
        <f t="shared" si="2"/>
        <v>0</v>
      </c>
      <c r="J6" s="53">
        <f t="shared" si="3"/>
        <v>0</v>
      </c>
      <c r="K6" s="16">
        <f t="shared" si="4"/>
        <v>0</v>
      </c>
      <c r="L6" s="20"/>
      <c r="M6" s="2"/>
      <c r="N6" s="2"/>
    </row>
    <row r="7" spans="1:19" s="25" customFormat="1" ht="78.75" customHeight="1" x14ac:dyDescent="0.2">
      <c r="A7" s="28" t="s">
        <v>34</v>
      </c>
      <c r="B7" s="28" t="s">
        <v>35</v>
      </c>
      <c r="C7" s="33" t="s">
        <v>36</v>
      </c>
      <c r="D7" s="41" t="s">
        <v>37</v>
      </c>
      <c r="E7" s="65"/>
      <c r="F7" s="31"/>
      <c r="G7" s="64">
        <v>714.01</v>
      </c>
      <c r="H7" s="48">
        <f t="shared" si="1"/>
        <v>169.93438</v>
      </c>
      <c r="I7" s="55">
        <v>60.69</v>
      </c>
      <c r="J7" s="59">
        <f t="shared" si="3"/>
        <v>230.62523000000002</v>
      </c>
      <c r="K7" s="31">
        <f t="shared" si="4"/>
        <v>944.63522999999998</v>
      </c>
      <c r="L7" s="32"/>
      <c r="M7" s="30"/>
      <c r="N7" s="30"/>
    </row>
    <row r="8" spans="1:19" ht="41.25" customHeight="1" x14ac:dyDescent="0.25">
      <c r="A8" s="2" t="s">
        <v>44</v>
      </c>
      <c r="B8" s="2" t="s">
        <v>45</v>
      </c>
      <c r="C8" s="12" t="s">
        <v>25</v>
      </c>
      <c r="D8" s="4" t="s">
        <v>46</v>
      </c>
      <c r="E8" s="2">
        <v>7</v>
      </c>
      <c r="F8" s="82">
        <v>13.432013310185186</v>
      </c>
      <c r="G8" s="51">
        <f t="shared" si="0"/>
        <v>94.0240931712963</v>
      </c>
      <c r="H8" s="48">
        <f t="shared" si="1"/>
        <v>22.37773417476852</v>
      </c>
      <c r="I8" s="55">
        <f t="shared" si="2"/>
        <v>7.9920479195601857</v>
      </c>
      <c r="J8" s="53">
        <f t="shared" si="3"/>
        <v>30.369782094328706</v>
      </c>
      <c r="K8" s="16">
        <f t="shared" si="4"/>
        <v>124.39387526562501</v>
      </c>
      <c r="L8" s="20"/>
      <c r="M8" s="2"/>
      <c r="N8" s="2"/>
    </row>
    <row r="9" spans="1:19" ht="41.25" customHeight="1" x14ac:dyDescent="0.25">
      <c r="A9" s="2" t="s">
        <v>31</v>
      </c>
      <c r="B9" s="6" t="s">
        <v>32</v>
      </c>
      <c r="C9" s="9" t="s">
        <v>33</v>
      </c>
      <c r="D9" s="4" t="s">
        <v>47</v>
      </c>
      <c r="E9" s="2">
        <v>3</v>
      </c>
      <c r="F9" s="16">
        <v>19.11</v>
      </c>
      <c r="G9" s="51">
        <f t="shared" si="0"/>
        <v>57.33</v>
      </c>
      <c r="H9" s="48">
        <f t="shared" si="1"/>
        <v>13.644539999999999</v>
      </c>
      <c r="I9" s="55">
        <f t="shared" si="2"/>
        <v>4.8730500000000001</v>
      </c>
      <c r="J9" s="53">
        <f t="shared" si="3"/>
        <v>18.517589999999998</v>
      </c>
      <c r="K9" s="16">
        <f t="shared" si="4"/>
        <v>75.847589999999997</v>
      </c>
      <c r="L9" s="20"/>
      <c r="M9" s="2"/>
      <c r="N9" s="2"/>
    </row>
    <row r="10" spans="1:19" ht="41.25" customHeight="1" x14ac:dyDescent="0.25">
      <c r="A10" s="2" t="s">
        <v>48</v>
      </c>
      <c r="B10" s="6" t="s">
        <v>19</v>
      </c>
      <c r="C10" s="9" t="s">
        <v>22</v>
      </c>
      <c r="D10" s="4" t="s">
        <v>42</v>
      </c>
      <c r="E10" s="2">
        <v>3</v>
      </c>
      <c r="F10" s="16">
        <v>16.41</v>
      </c>
      <c r="G10" s="51">
        <f t="shared" si="0"/>
        <v>49.230000000000004</v>
      </c>
      <c r="H10" s="48">
        <f>G10*0.238</f>
        <v>11.71674</v>
      </c>
      <c r="I10" s="55">
        <v>23.72</v>
      </c>
      <c r="J10" s="53">
        <f t="shared" si="3"/>
        <v>15.901290000000001</v>
      </c>
      <c r="K10" s="16">
        <f t="shared" si="4"/>
        <v>65.131290000000007</v>
      </c>
      <c r="L10" s="20"/>
      <c r="M10" s="2"/>
      <c r="N10" s="2"/>
    </row>
    <row r="11" spans="1:19" ht="41.25" customHeight="1" x14ac:dyDescent="0.25">
      <c r="A11" s="2" t="s">
        <v>48</v>
      </c>
      <c r="B11" s="2" t="s">
        <v>19</v>
      </c>
      <c r="C11" s="10" t="s">
        <v>22</v>
      </c>
      <c r="D11" s="4" t="s">
        <v>42</v>
      </c>
      <c r="E11" s="2">
        <v>0</v>
      </c>
      <c r="F11" s="16">
        <v>18.55</v>
      </c>
      <c r="G11" s="51">
        <f t="shared" si="0"/>
        <v>0</v>
      </c>
      <c r="H11" s="48">
        <f t="shared" si="1"/>
        <v>0</v>
      </c>
      <c r="I11" s="55">
        <f t="shared" si="2"/>
        <v>0</v>
      </c>
      <c r="J11" s="53">
        <f t="shared" si="3"/>
        <v>0</v>
      </c>
      <c r="K11" s="16">
        <f t="shared" si="4"/>
        <v>0</v>
      </c>
      <c r="L11" s="20"/>
      <c r="M11" s="2"/>
      <c r="N11" s="2"/>
      <c r="S11" s="81">
        <f>' gennaio 2018'!G14+'febbraio 2018'!G14+'marzo 2018'!G14+'aprile 2018'!G14+'maggio 2018'!G14+'giugno 2018'!G15+'luglio 2018'!G15+'agosto 2018'!G15+'settembre 2018'!G15+'ottobre 2018'!G15+'novembre 2018'!G15+somma</f>
        <v>26885.819387442134</v>
      </c>
    </row>
    <row r="12" spans="1:19" ht="41.25" customHeight="1" x14ac:dyDescent="0.25">
      <c r="A12" s="2" t="s">
        <v>49</v>
      </c>
      <c r="B12" s="2" t="s">
        <v>23</v>
      </c>
      <c r="C12" s="9" t="s">
        <v>24</v>
      </c>
      <c r="D12" s="4" t="s">
        <v>52</v>
      </c>
      <c r="E12" s="2">
        <v>2</v>
      </c>
      <c r="F12" s="82">
        <v>14.273516493055553</v>
      </c>
      <c r="G12" s="51">
        <f t="shared" si="0"/>
        <v>28.547032986111105</v>
      </c>
      <c r="H12" s="48">
        <f>G12*0.238</f>
        <v>6.7941938506944428</v>
      </c>
      <c r="I12" s="55">
        <f t="shared" si="2"/>
        <v>2.4264978038194442</v>
      </c>
      <c r="J12" s="53">
        <f t="shared" si="3"/>
        <v>9.2206916545138871</v>
      </c>
      <c r="K12" s="16">
        <f t="shared" si="4"/>
        <v>37.767724640624991</v>
      </c>
      <c r="L12" s="20"/>
      <c r="M12" s="2"/>
      <c r="N12" s="2"/>
    </row>
    <row r="13" spans="1:19" ht="41.25" customHeight="1" x14ac:dyDescent="0.25">
      <c r="A13" s="2" t="s">
        <v>50</v>
      </c>
      <c r="B13" s="2" t="s">
        <v>26</v>
      </c>
      <c r="C13" s="3" t="s">
        <v>27</v>
      </c>
      <c r="D13" s="4" t="s">
        <v>51</v>
      </c>
      <c r="E13" s="2">
        <v>0</v>
      </c>
      <c r="F13" s="16">
        <v>12.68</v>
      </c>
      <c r="G13" s="51">
        <f t="shared" si="0"/>
        <v>0</v>
      </c>
      <c r="H13" s="48">
        <f>G13*0.238</f>
        <v>0</v>
      </c>
      <c r="I13" s="55">
        <f t="shared" si="2"/>
        <v>0</v>
      </c>
      <c r="J13" s="53">
        <f t="shared" si="3"/>
        <v>0</v>
      </c>
      <c r="K13" s="16">
        <f t="shared" si="4"/>
        <v>0</v>
      </c>
      <c r="L13" s="20"/>
      <c r="M13" s="2"/>
      <c r="N13" s="2"/>
    </row>
    <row r="14" spans="1:19" ht="41.25" customHeight="1" x14ac:dyDescent="0.25">
      <c r="A14" s="7"/>
      <c r="B14" s="7"/>
      <c r="C14" s="7"/>
      <c r="D14" s="7"/>
      <c r="E14" s="7"/>
      <c r="F14" s="80" t="s">
        <v>6</v>
      </c>
      <c r="G14" s="52">
        <f>SUM(G3:G13)</f>
        <v>1491.539004050926</v>
      </c>
      <c r="H14" s="49">
        <f>SUM(H3:H13)</f>
        <v>354.98628296412045</v>
      </c>
      <c r="I14" s="55">
        <f>SUM(I3:I13)</f>
        <v>146.3154153443287</v>
      </c>
      <c r="J14" s="54">
        <f>SUM(J3:J13)</f>
        <v>481.76709830844908</v>
      </c>
      <c r="K14" s="18">
        <f>SUM(K3:K13)</f>
        <v>1973.306102359375</v>
      </c>
      <c r="L14" s="21"/>
      <c r="M14" s="21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7" workbookViewId="0">
      <selection activeCell="A13" sqref="A13"/>
    </sheetView>
  </sheetViews>
  <sheetFormatPr defaultRowHeight="15" x14ac:dyDescent="0.25"/>
  <cols>
    <col min="1" max="1" width="12.28515625" customWidth="1"/>
    <col min="2" max="2" width="17.42578125" customWidth="1"/>
    <col min="3" max="3" width="20.140625" customWidth="1"/>
    <col min="4" max="4" width="18.5703125" customWidth="1"/>
    <col min="5" max="5" width="16.28515625" customWidth="1"/>
    <col min="6" max="6" width="8.85546875" customWidth="1"/>
    <col min="7" max="7" width="10.42578125" bestFit="1" customWidth="1"/>
    <col min="8" max="8" width="12.140625" style="62" customWidth="1"/>
    <col min="9" max="9" width="9.42578125" style="62" bestFit="1" customWidth="1"/>
    <col min="10" max="10" width="10.140625" customWidth="1"/>
    <col min="11" max="11" width="10.5703125" customWidth="1"/>
    <col min="12" max="12" width="7.85546875" bestFit="1" customWidth="1"/>
    <col min="13" max="13" width="16.28515625" customWidth="1"/>
    <col min="14" max="14" width="22.42578125" customWidth="1"/>
  </cols>
  <sheetData>
    <row r="1" spans="1:14" ht="31.5" customHeight="1" x14ac:dyDescent="0.25">
      <c r="A1" s="106" t="s">
        <v>0</v>
      </c>
      <c r="B1" s="106" t="s">
        <v>1</v>
      </c>
      <c r="C1" s="106" t="s">
        <v>2</v>
      </c>
      <c r="D1" s="106" t="s">
        <v>38</v>
      </c>
      <c r="E1" s="106" t="s">
        <v>76</v>
      </c>
      <c r="F1" s="106" t="s">
        <v>39</v>
      </c>
      <c r="G1" s="108" t="s">
        <v>9</v>
      </c>
      <c r="H1" s="117" t="s">
        <v>67</v>
      </c>
      <c r="I1" s="117" t="s">
        <v>69</v>
      </c>
      <c r="J1" s="114" t="s">
        <v>68</v>
      </c>
      <c r="K1" s="116" t="s">
        <v>64</v>
      </c>
      <c r="L1" s="106" t="s">
        <v>40</v>
      </c>
      <c r="M1" s="106"/>
      <c r="N1" s="106" t="s">
        <v>65</v>
      </c>
    </row>
    <row r="2" spans="1:14" ht="53.25" customHeight="1" x14ac:dyDescent="0.25">
      <c r="A2" s="107"/>
      <c r="B2" s="107"/>
      <c r="C2" s="107"/>
      <c r="D2" s="107"/>
      <c r="E2" s="107"/>
      <c r="F2" s="107"/>
      <c r="G2" s="109"/>
      <c r="H2" s="106"/>
      <c r="I2" s="106"/>
      <c r="J2" s="115"/>
      <c r="K2" s="106"/>
      <c r="L2" s="61" t="s">
        <v>66</v>
      </c>
      <c r="M2" s="19" t="s">
        <v>10</v>
      </c>
      <c r="N2" s="107"/>
    </row>
    <row r="3" spans="1:14" ht="51" customHeight="1" x14ac:dyDescent="0.25">
      <c r="A3" s="2" t="s">
        <v>28</v>
      </c>
      <c r="B3" s="2" t="s">
        <v>29</v>
      </c>
      <c r="C3" s="12" t="s">
        <v>30</v>
      </c>
      <c r="D3" s="4" t="s">
        <v>53</v>
      </c>
      <c r="E3" s="2">
        <v>0</v>
      </c>
      <c r="F3" s="16">
        <v>17.878014467592592</v>
      </c>
      <c r="G3" s="51">
        <f>(E3*F3)</f>
        <v>0</v>
      </c>
      <c r="H3" s="48">
        <f>G3*0.238</f>
        <v>0</v>
      </c>
      <c r="I3" s="55">
        <f>G3*0.085</f>
        <v>0</v>
      </c>
      <c r="J3" s="53">
        <f>G3*0.323</f>
        <v>0</v>
      </c>
      <c r="K3" s="16">
        <f>G3+J3</f>
        <v>0</v>
      </c>
      <c r="L3" s="20"/>
      <c r="M3" s="2"/>
      <c r="N3" s="2"/>
    </row>
    <row r="4" spans="1:14" ht="51" customHeight="1" x14ac:dyDescent="0.25">
      <c r="A4" s="2" t="s">
        <v>15</v>
      </c>
      <c r="B4" s="2" t="s">
        <v>16</v>
      </c>
      <c r="C4" s="9" t="s">
        <v>20</v>
      </c>
      <c r="D4" s="4" t="s">
        <v>43</v>
      </c>
      <c r="E4" s="2">
        <v>1</v>
      </c>
      <c r="F4" s="16">
        <v>13.118618344907405</v>
      </c>
      <c r="G4" s="51">
        <f t="shared" ref="G4:G5" si="0">(E4*F4)</f>
        <v>13.118618344907405</v>
      </c>
      <c r="H4" s="48">
        <f t="shared" ref="H4:H5" si="1">G4*0.238</f>
        <v>3.1222311660879623</v>
      </c>
      <c r="I4" s="55">
        <f t="shared" ref="I4:I5" si="2">G4*0.085</f>
        <v>1.1150825593171296</v>
      </c>
      <c r="J4" s="53">
        <f t="shared" ref="J4:J5" si="3">G4*0.323</f>
        <v>4.2373137254050919</v>
      </c>
      <c r="K4" s="16">
        <f t="shared" ref="K4:K5" si="4">G4+J4</f>
        <v>17.355932070312498</v>
      </c>
      <c r="L4" s="20"/>
      <c r="M4" s="2"/>
      <c r="N4" s="2"/>
    </row>
    <row r="5" spans="1:14" ht="51" customHeight="1" x14ac:dyDescent="0.25">
      <c r="A5" s="2" t="s">
        <v>17</v>
      </c>
      <c r="B5" s="2" t="s">
        <v>18</v>
      </c>
      <c r="C5" s="10" t="s">
        <v>21</v>
      </c>
      <c r="D5" s="4" t="s">
        <v>41</v>
      </c>
      <c r="E5" s="2">
        <v>39</v>
      </c>
      <c r="F5" s="16">
        <v>17.113543981481481</v>
      </c>
      <c r="G5" s="51">
        <f t="shared" si="0"/>
        <v>667.42821527777778</v>
      </c>
      <c r="H5" s="48">
        <f t="shared" si="1"/>
        <v>158.84791523611111</v>
      </c>
      <c r="I5" s="55">
        <f t="shared" si="2"/>
        <v>56.731398298611118</v>
      </c>
      <c r="J5" s="53">
        <f t="shared" si="3"/>
        <v>215.57931353472222</v>
      </c>
      <c r="K5" s="16">
        <f t="shared" si="4"/>
        <v>883.00752881250003</v>
      </c>
      <c r="L5" s="20"/>
      <c r="M5" s="2"/>
      <c r="N5" s="2"/>
    </row>
    <row r="6" spans="1:14" ht="51" customHeight="1" x14ac:dyDescent="0.25">
      <c r="A6" s="2" t="s">
        <v>17</v>
      </c>
      <c r="B6" s="5" t="s">
        <v>18</v>
      </c>
      <c r="C6" s="11" t="s">
        <v>21</v>
      </c>
      <c r="D6" s="4" t="s">
        <v>41</v>
      </c>
      <c r="E6" s="2">
        <v>0</v>
      </c>
      <c r="F6" s="82">
        <v>19.350000000000001</v>
      </c>
      <c r="G6" s="15">
        <f t="shared" ref="G6" si="5">(E6*F6)</f>
        <v>0</v>
      </c>
      <c r="H6" s="55">
        <f t="shared" ref="H6" si="6">G6*0.238</f>
        <v>0</v>
      </c>
      <c r="I6" s="55">
        <f t="shared" ref="I6" si="7">G6*0.085</f>
        <v>0</v>
      </c>
      <c r="J6" s="15">
        <f t="shared" ref="J6" si="8">G6*0.323</f>
        <v>0</v>
      </c>
      <c r="K6" s="15">
        <f t="shared" ref="K6" si="9">G6+J6</f>
        <v>0</v>
      </c>
      <c r="L6" s="15"/>
      <c r="M6" s="15"/>
      <c r="N6" s="15"/>
    </row>
    <row r="7" spans="1:14" s="25" customFormat="1" ht="78.75" customHeight="1" x14ac:dyDescent="0.2">
      <c r="A7" s="28" t="s">
        <v>34</v>
      </c>
      <c r="B7" s="28" t="s">
        <v>35</v>
      </c>
      <c r="C7" s="33" t="s">
        <v>36</v>
      </c>
      <c r="D7" s="41" t="s">
        <v>37</v>
      </c>
      <c r="E7" s="29"/>
      <c r="F7" s="31"/>
      <c r="G7" s="51">
        <v>714.01</v>
      </c>
      <c r="H7" s="48">
        <v>169.93438</v>
      </c>
      <c r="I7" s="55">
        <v>60.69</v>
      </c>
      <c r="J7" s="53">
        <v>230.62523000000002</v>
      </c>
      <c r="K7" s="16">
        <v>944.63522999999998</v>
      </c>
      <c r="L7" s="20"/>
      <c r="M7" s="2"/>
      <c r="N7" s="2"/>
    </row>
    <row r="8" spans="1:14" ht="51" customHeight="1" x14ac:dyDescent="0.25">
      <c r="A8" s="2" t="s">
        <v>44</v>
      </c>
      <c r="B8" s="2" t="s">
        <v>45</v>
      </c>
      <c r="C8" s="12" t="s">
        <v>25</v>
      </c>
      <c r="D8" s="4" t="s">
        <v>46</v>
      </c>
      <c r="E8" s="2">
        <v>0</v>
      </c>
      <c r="F8" s="82">
        <v>13.432013310185186</v>
      </c>
      <c r="G8" s="51">
        <f t="shared" ref="G8:G13" si="10">(E8*F8)</f>
        <v>0</v>
      </c>
      <c r="H8" s="48">
        <f t="shared" ref="H8:H13" si="11">G8*0.238</f>
        <v>0</v>
      </c>
      <c r="I8" s="55">
        <f t="shared" ref="I8:I13" si="12">G8*0.085</f>
        <v>0</v>
      </c>
      <c r="J8" s="53">
        <f t="shared" ref="J8:J13" si="13">G8*0.323</f>
        <v>0</v>
      </c>
      <c r="K8" s="16">
        <f t="shared" ref="K8:K13" si="14">G8+J8</f>
        <v>0</v>
      </c>
      <c r="L8" s="20"/>
      <c r="M8" s="2"/>
      <c r="N8" s="2"/>
    </row>
    <row r="9" spans="1:14" ht="51" customHeight="1" x14ac:dyDescent="0.25">
      <c r="A9" s="2" t="s">
        <v>31</v>
      </c>
      <c r="B9" s="6" t="s">
        <v>32</v>
      </c>
      <c r="C9" s="9" t="s">
        <v>33</v>
      </c>
      <c r="D9" s="4" t="s">
        <v>47</v>
      </c>
      <c r="E9" s="2">
        <v>0</v>
      </c>
      <c r="F9" s="16">
        <v>19.11</v>
      </c>
      <c r="G9" s="51">
        <f t="shared" si="10"/>
        <v>0</v>
      </c>
      <c r="H9" s="48">
        <f t="shared" si="11"/>
        <v>0</v>
      </c>
      <c r="I9" s="55">
        <f t="shared" si="12"/>
        <v>0</v>
      </c>
      <c r="J9" s="53">
        <f t="shared" si="13"/>
        <v>0</v>
      </c>
      <c r="K9" s="16">
        <f t="shared" si="14"/>
        <v>0</v>
      </c>
      <c r="L9" s="20"/>
      <c r="M9" s="2"/>
      <c r="N9" s="2"/>
    </row>
    <row r="10" spans="1:14" ht="51" customHeight="1" x14ac:dyDescent="0.25">
      <c r="A10" s="2" t="s">
        <v>48</v>
      </c>
      <c r="B10" s="6" t="s">
        <v>19</v>
      </c>
      <c r="C10" s="9" t="s">
        <v>22</v>
      </c>
      <c r="D10" s="4" t="s">
        <v>42</v>
      </c>
      <c r="E10" s="2">
        <v>2</v>
      </c>
      <c r="F10" s="16">
        <v>16.41</v>
      </c>
      <c r="G10" s="51">
        <f t="shared" si="10"/>
        <v>32.82</v>
      </c>
      <c r="H10" s="48">
        <f t="shared" si="11"/>
        <v>7.8111600000000001</v>
      </c>
      <c r="I10" s="55">
        <f t="shared" si="12"/>
        <v>2.7897000000000003</v>
      </c>
      <c r="J10" s="53">
        <f t="shared" si="13"/>
        <v>10.600860000000001</v>
      </c>
      <c r="K10" s="16">
        <f t="shared" si="14"/>
        <v>43.420860000000005</v>
      </c>
      <c r="L10" s="20"/>
      <c r="M10" s="2"/>
      <c r="N10" s="2"/>
    </row>
    <row r="11" spans="1:14" ht="51" customHeight="1" x14ac:dyDescent="0.25">
      <c r="A11" s="2" t="s">
        <v>48</v>
      </c>
      <c r="B11" s="2" t="s">
        <v>19</v>
      </c>
      <c r="C11" s="10" t="s">
        <v>22</v>
      </c>
      <c r="D11" s="4" t="s">
        <v>42</v>
      </c>
      <c r="E11" s="2">
        <v>7</v>
      </c>
      <c r="F11" s="16">
        <v>18.55</v>
      </c>
      <c r="G11" s="51">
        <f t="shared" si="10"/>
        <v>129.85</v>
      </c>
      <c r="H11" s="48">
        <f t="shared" si="11"/>
        <v>30.904299999999996</v>
      </c>
      <c r="I11" s="55">
        <f t="shared" si="12"/>
        <v>11.03725</v>
      </c>
      <c r="J11" s="53">
        <f t="shared" si="13"/>
        <v>41.941549999999999</v>
      </c>
      <c r="K11" s="16">
        <f t="shared" si="14"/>
        <v>171.79155</v>
      </c>
      <c r="L11" s="20"/>
      <c r="M11" s="2"/>
      <c r="N11" s="2"/>
    </row>
    <row r="12" spans="1:14" ht="51" customHeight="1" x14ac:dyDescent="0.25">
      <c r="A12" s="2" t="s">
        <v>49</v>
      </c>
      <c r="B12" s="2" t="s">
        <v>23</v>
      </c>
      <c r="C12" s="9" t="s">
        <v>24</v>
      </c>
      <c r="D12" s="4" t="s">
        <v>52</v>
      </c>
      <c r="E12" s="2">
        <v>0</v>
      </c>
      <c r="F12" s="82">
        <v>14.273516493055553</v>
      </c>
      <c r="G12" s="51">
        <f t="shared" si="10"/>
        <v>0</v>
      </c>
      <c r="H12" s="48">
        <f t="shared" si="11"/>
        <v>0</v>
      </c>
      <c r="I12" s="55">
        <f t="shared" si="12"/>
        <v>0</v>
      </c>
      <c r="J12" s="53">
        <f t="shared" si="13"/>
        <v>0</v>
      </c>
      <c r="K12" s="16">
        <f t="shared" si="14"/>
        <v>0</v>
      </c>
      <c r="L12" s="20"/>
      <c r="M12" s="2"/>
      <c r="N12" s="2"/>
    </row>
    <row r="13" spans="1:14" ht="51" customHeight="1" x14ac:dyDescent="0.25">
      <c r="A13" s="2" t="s">
        <v>50</v>
      </c>
      <c r="B13" s="2" t="s">
        <v>26</v>
      </c>
      <c r="C13" s="3" t="s">
        <v>27</v>
      </c>
      <c r="D13" s="4" t="s">
        <v>51</v>
      </c>
      <c r="E13" s="2">
        <v>0</v>
      </c>
      <c r="F13" s="16">
        <v>12.68</v>
      </c>
      <c r="G13" s="51">
        <f t="shared" si="10"/>
        <v>0</v>
      </c>
      <c r="H13" s="48">
        <f t="shared" si="11"/>
        <v>0</v>
      </c>
      <c r="I13" s="55">
        <f t="shared" si="12"/>
        <v>0</v>
      </c>
      <c r="J13" s="53">
        <f t="shared" si="13"/>
        <v>0</v>
      </c>
      <c r="K13" s="16">
        <f t="shared" si="14"/>
        <v>0</v>
      </c>
      <c r="L13" s="20"/>
      <c r="M13" s="2"/>
      <c r="N13" s="2"/>
    </row>
    <row r="14" spans="1:14" ht="45" x14ac:dyDescent="0.25">
      <c r="A14" s="7"/>
      <c r="B14" s="7"/>
      <c r="C14" s="7"/>
      <c r="D14" s="7"/>
      <c r="E14" s="7"/>
      <c r="F14" s="8" t="s">
        <v>6</v>
      </c>
      <c r="G14" s="52">
        <f>SUM(G3:G13)</f>
        <v>1557.226833622685</v>
      </c>
      <c r="H14" s="48">
        <f t="shared" ref="H14" si="15">G14*0.238</f>
        <v>370.619986402199</v>
      </c>
      <c r="I14" s="55">
        <f t="shared" ref="I14" si="16">G14*0.085</f>
        <v>132.36428085792824</v>
      </c>
      <c r="J14" s="53">
        <f t="shared" ref="J14" si="17">G14*0.323</f>
        <v>502.9842672601273</v>
      </c>
      <c r="K14" s="18">
        <f>SUM(K3:K13)</f>
        <v>2060.2111008828124</v>
      </c>
      <c r="L14" s="2"/>
      <c r="M14" s="2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4" workbookViewId="0">
      <selection activeCell="A13" sqref="A13"/>
    </sheetView>
  </sheetViews>
  <sheetFormatPr defaultColWidth="11.28515625" defaultRowHeight="15" x14ac:dyDescent="0.25"/>
  <cols>
    <col min="1" max="1" width="10" style="25" customWidth="1"/>
    <col min="2" max="2" width="15" style="25" customWidth="1"/>
    <col min="3" max="3" width="18" style="25" customWidth="1"/>
    <col min="4" max="4" width="22.28515625" style="25" customWidth="1"/>
    <col min="5" max="5" width="15.28515625" style="25" customWidth="1"/>
    <col min="6" max="6" width="11.28515625" style="85" customWidth="1"/>
    <col min="7" max="7" width="11.28515625" style="25"/>
    <col min="8" max="8" width="12.28515625" customWidth="1"/>
    <col min="9" max="9" width="13.7109375" customWidth="1"/>
    <col min="10" max="10" width="11.28515625" style="25"/>
    <col min="11" max="11" width="9.85546875" style="25" customWidth="1"/>
    <col min="12" max="12" width="8.140625" style="25" customWidth="1"/>
    <col min="13" max="13" width="17.85546875" style="25" customWidth="1"/>
    <col min="14" max="14" width="21.85546875" style="25" customWidth="1"/>
    <col min="15" max="16384" width="11.28515625" style="25"/>
  </cols>
  <sheetData>
    <row r="1" spans="1:17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77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  <c r="P1" s="26"/>
      <c r="Q1" s="26"/>
    </row>
    <row r="2" spans="1:17" ht="76.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  <c r="P2" s="26"/>
      <c r="Q2" s="26"/>
    </row>
    <row r="3" spans="1:17" ht="44.25" customHeight="1" x14ac:dyDescent="0.2">
      <c r="A3" s="28" t="s">
        <v>28</v>
      </c>
      <c r="B3" s="28" t="s">
        <v>29</v>
      </c>
      <c r="C3" s="28" t="s">
        <v>30</v>
      </c>
      <c r="D3" s="28" t="s">
        <v>53</v>
      </c>
      <c r="E3" s="29">
        <v>4</v>
      </c>
      <c r="F3" s="83">
        <v>18.318049189814815</v>
      </c>
      <c r="G3" s="31">
        <f>(E3*F3)</f>
        <v>73.272196759259259</v>
      </c>
      <c r="H3" s="45">
        <f>G3*0.238</f>
        <v>17.438782828703705</v>
      </c>
      <c r="I3" s="45">
        <f>G3*0.085</f>
        <v>6.2281367245370376</v>
      </c>
      <c r="J3" s="31">
        <f>G3*0.323</f>
        <v>23.666919553240742</v>
      </c>
      <c r="K3" s="31">
        <f>G3+J3</f>
        <v>96.939116312500005</v>
      </c>
      <c r="L3" s="32"/>
      <c r="M3" s="30"/>
      <c r="N3" s="30"/>
      <c r="P3" s="26"/>
      <c r="Q3" s="26"/>
    </row>
    <row r="4" spans="1:17" ht="44.25" customHeight="1" x14ac:dyDescent="0.2">
      <c r="A4" s="28" t="s">
        <v>15</v>
      </c>
      <c r="B4" s="28" t="s">
        <v>16</v>
      </c>
      <c r="C4" s="34" t="s">
        <v>20</v>
      </c>
      <c r="D4" s="28" t="s">
        <v>43</v>
      </c>
      <c r="E4" s="29">
        <v>2</v>
      </c>
      <c r="F4" s="83">
        <v>13.442055844907408</v>
      </c>
      <c r="G4" s="31">
        <f t="shared" ref="G4:G6" si="0">(E4*F4)</f>
        <v>26.884111689814816</v>
      </c>
      <c r="H4" s="45">
        <f t="shared" ref="H4:H6" si="1">G4*0.238</f>
        <v>6.3984185821759256</v>
      </c>
      <c r="I4" s="45">
        <f t="shared" ref="I4:I6" si="2">G4*0.085</f>
        <v>2.2851494936342593</v>
      </c>
      <c r="J4" s="31">
        <f t="shared" ref="J4:J6" si="3">G4*0.323</f>
        <v>8.6835680758101859</v>
      </c>
      <c r="K4" s="31">
        <f t="shared" ref="K4:K6" si="4">G4+J4</f>
        <v>35.567679765625002</v>
      </c>
      <c r="L4" s="32"/>
      <c r="M4" s="2"/>
      <c r="N4" s="2"/>
      <c r="P4" s="26"/>
      <c r="Q4" s="26"/>
    </row>
    <row r="5" spans="1:17" ht="44.25" customHeight="1" x14ac:dyDescent="0.2">
      <c r="A5" s="28" t="s">
        <v>17</v>
      </c>
      <c r="B5" s="28" t="s">
        <v>18</v>
      </c>
      <c r="C5" s="33" t="s">
        <v>21</v>
      </c>
      <c r="D5" s="28" t="s">
        <v>41</v>
      </c>
      <c r="E5" s="29">
        <v>23</v>
      </c>
      <c r="F5" s="83">
        <v>17.535210648148151</v>
      </c>
      <c r="G5" s="31">
        <f t="shared" si="0"/>
        <v>403.30984490740747</v>
      </c>
      <c r="H5" s="45">
        <f t="shared" si="1"/>
        <v>95.987743087962969</v>
      </c>
      <c r="I5" s="45">
        <f t="shared" si="2"/>
        <v>34.281336817129635</v>
      </c>
      <c r="J5" s="31">
        <f t="shared" si="3"/>
        <v>130.26907990509261</v>
      </c>
      <c r="K5" s="31">
        <f t="shared" si="4"/>
        <v>533.57892481250008</v>
      </c>
      <c r="L5" s="32"/>
      <c r="M5" s="2"/>
      <c r="N5" s="2"/>
      <c r="P5" s="26"/>
      <c r="Q5" s="26"/>
    </row>
    <row r="6" spans="1:17" ht="44.25" customHeight="1" x14ac:dyDescent="0.2">
      <c r="A6" s="28" t="s">
        <v>17</v>
      </c>
      <c r="B6" s="35" t="s">
        <v>18</v>
      </c>
      <c r="C6" s="36" t="s">
        <v>21</v>
      </c>
      <c r="D6" s="28" t="s">
        <v>41</v>
      </c>
      <c r="E6" s="29">
        <v>0</v>
      </c>
      <c r="F6" s="83">
        <v>19.822412037037044</v>
      </c>
      <c r="G6" s="31">
        <f t="shared" si="0"/>
        <v>0</v>
      </c>
      <c r="H6" s="45">
        <f t="shared" si="1"/>
        <v>0</v>
      </c>
      <c r="I6" s="45">
        <f t="shared" si="2"/>
        <v>0</v>
      </c>
      <c r="J6" s="31">
        <f t="shared" si="3"/>
        <v>0</v>
      </c>
      <c r="K6" s="31">
        <f t="shared" si="4"/>
        <v>0</v>
      </c>
      <c r="L6" s="32"/>
      <c r="M6" s="2"/>
      <c r="N6" s="2"/>
    </row>
    <row r="7" spans="1:17" ht="78.75" customHeight="1" x14ac:dyDescent="0.2">
      <c r="A7" s="28" t="s">
        <v>34</v>
      </c>
      <c r="B7" s="28" t="s">
        <v>35</v>
      </c>
      <c r="C7" s="33" t="s">
        <v>36</v>
      </c>
      <c r="D7" s="41" t="s">
        <v>37</v>
      </c>
      <c r="E7" s="29"/>
      <c r="F7" s="31"/>
      <c r="G7" s="64">
        <v>714.01</v>
      </c>
      <c r="H7" s="48">
        <v>169.93438</v>
      </c>
      <c r="I7" s="55">
        <v>60.69</v>
      </c>
      <c r="J7" s="59">
        <v>230.62523000000002</v>
      </c>
      <c r="K7" s="31">
        <v>944.63522999999998</v>
      </c>
      <c r="L7" s="32"/>
      <c r="M7" s="30"/>
      <c r="N7" s="30"/>
    </row>
    <row r="8" spans="1:17" ht="44.25" customHeight="1" x14ac:dyDescent="0.2">
      <c r="A8" s="28" t="s">
        <v>44</v>
      </c>
      <c r="B8" s="28" t="s">
        <v>45</v>
      </c>
      <c r="C8" s="28" t="s">
        <v>25</v>
      </c>
      <c r="D8" s="28" t="s">
        <v>46</v>
      </c>
      <c r="E8" s="29">
        <v>21</v>
      </c>
      <c r="F8" s="83">
        <v>13.762638310185183</v>
      </c>
      <c r="G8" s="31">
        <f t="shared" ref="G8:G13" si="5">(E8*F8)</f>
        <v>289.01540451388883</v>
      </c>
      <c r="H8" s="45">
        <f t="shared" ref="H8:H13" si="6">G8*0.238</f>
        <v>68.785666274305541</v>
      </c>
      <c r="I8" s="45">
        <f t="shared" ref="I8:I13" si="7">G8*0.085</f>
        <v>24.566309383680551</v>
      </c>
      <c r="J8" s="31">
        <f t="shared" ref="J8:J13" si="8">G8*0.323</f>
        <v>93.351975657986088</v>
      </c>
      <c r="K8" s="31">
        <f t="shared" ref="K8:K13" si="9">G8+J8</f>
        <v>382.36738017187491</v>
      </c>
      <c r="L8" s="32"/>
      <c r="M8" s="2"/>
      <c r="N8" s="2"/>
    </row>
    <row r="9" spans="1:17" ht="44.25" customHeight="1" x14ac:dyDescent="0.2">
      <c r="A9" s="28" t="s">
        <v>31</v>
      </c>
      <c r="B9" s="37" t="s">
        <v>32</v>
      </c>
      <c r="C9" s="34" t="s">
        <v>33</v>
      </c>
      <c r="D9" s="28" t="s">
        <v>47</v>
      </c>
      <c r="E9" s="29">
        <v>0</v>
      </c>
      <c r="F9" s="83">
        <v>19.583488425925921</v>
      </c>
      <c r="G9" s="31">
        <f t="shared" si="5"/>
        <v>0</v>
      </c>
      <c r="H9" s="45">
        <f t="shared" si="6"/>
        <v>0</v>
      </c>
      <c r="I9" s="45">
        <f t="shared" si="7"/>
        <v>0</v>
      </c>
      <c r="J9" s="31">
        <f t="shared" si="8"/>
        <v>0</v>
      </c>
      <c r="K9" s="31">
        <f t="shared" si="9"/>
        <v>0</v>
      </c>
      <c r="L9" s="32"/>
      <c r="M9" s="2"/>
      <c r="N9" s="2"/>
    </row>
    <row r="10" spans="1:17" ht="44.25" customHeight="1" x14ac:dyDescent="0.2">
      <c r="A10" s="28" t="s">
        <v>48</v>
      </c>
      <c r="B10" s="37" t="s">
        <v>19</v>
      </c>
      <c r="C10" s="34" t="s">
        <v>22</v>
      </c>
      <c r="D10" s="28" t="s">
        <v>42</v>
      </c>
      <c r="E10" s="29">
        <v>16</v>
      </c>
      <c r="F10" s="83">
        <v>16.816979745370368</v>
      </c>
      <c r="G10" s="31">
        <f t="shared" si="5"/>
        <v>269.07167592592589</v>
      </c>
      <c r="H10" s="45">
        <f t="shared" si="6"/>
        <v>64.039058870370354</v>
      </c>
      <c r="I10" s="45">
        <f t="shared" si="7"/>
        <v>22.871092453703703</v>
      </c>
      <c r="J10" s="31">
        <f t="shared" si="8"/>
        <v>86.910151324074064</v>
      </c>
      <c r="K10" s="31">
        <f t="shared" si="9"/>
        <v>355.98182724999992</v>
      </c>
      <c r="L10" s="32"/>
      <c r="M10" s="2"/>
      <c r="N10" s="2"/>
    </row>
    <row r="11" spans="1:17" ht="44.25" customHeight="1" x14ac:dyDescent="0.2">
      <c r="A11" s="28" t="s">
        <v>48</v>
      </c>
      <c r="B11" s="28" t="s">
        <v>19</v>
      </c>
      <c r="C11" s="33" t="s">
        <v>22</v>
      </c>
      <c r="D11" s="28" t="s">
        <v>42</v>
      </c>
      <c r="E11" s="29">
        <v>0</v>
      </c>
      <c r="F11" s="83">
        <v>19.01049884259259</v>
      </c>
      <c r="G11" s="31">
        <f t="shared" si="5"/>
        <v>0</v>
      </c>
      <c r="H11" s="45">
        <f t="shared" si="6"/>
        <v>0</v>
      </c>
      <c r="I11" s="45">
        <f t="shared" si="7"/>
        <v>0</v>
      </c>
      <c r="J11" s="31">
        <f t="shared" si="8"/>
        <v>0</v>
      </c>
      <c r="K11" s="31">
        <f t="shared" si="9"/>
        <v>0</v>
      </c>
      <c r="L11" s="32"/>
      <c r="M11" s="30"/>
      <c r="N11" s="30"/>
    </row>
    <row r="12" spans="1:17" ht="44.25" customHeight="1" x14ac:dyDescent="0.2">
      <c r="A12" s="28" t="s">
        <v>49</v>
      </c>
      <c r="B12" s="28" t="s">
        <v>23</v>
      </c>
      <c r="C12" s="34" t="s">
        <v>24</v>
      </c>
      <c r="D12" s="28" t="s">
        <v>52</v>
      </c>
      <c r="E12" s="29">
        <v>5</v>
      </c>
      <c r="F12" s="83">
        <v>14.625703993055554</v>
      </c>
      <c r="G12" s="31">
        <f t="shared" si="5"/>
        <v>73.128519965277775</v>
      </c>
      <c r="H12" s="45">
        <f t="shared" si="6"/>
        <v>17.404587751736109</v>
      </c>
      <c r="I12" s="45">
        <f t="shared" si="7"/>
        <v>6.2159241970486114</v>
      </c>
      <c r="J12" s="31">
        <f t="shared" si="8"/>
        <v>23.620511948784721</v>
      </c>
      <c r="K12" s="31">
        <f t="shared" si="9"/>
        <v>96.749031914062499</v>
      </c>
      <c r="L12" s="32"/>
      <c r="M12" s="2"/>
      <c r="N12" s="2"/>
    </row>
    <row r="13" spans="1:17" ht="44.25" customHeight="1" x14ac:dyDescent="0.2">
      <c r="A13" s="28" t="s">
        <v>50</v>
      </c>
      <c r="B13" s="28" t="s">
        <v>26</v>
      </c>
      <c r="C13" s="33" t="s">
        <v>27</v>
      </c>
      <c r="D13" s="28" t="s">
        <v>51</v>
      </c>
      <c r="E13" s="29">
        <v>3</v>
      </c>
      <c r="F13" s="83">
        <v>12.99659056712963</v>
      </c>
      <c r="G13" s="31">
        <f t="shared" si="5"/>
        <v>38.989771701388889</v>
      </c>
      <c r="H13" s="45">
        <f t="shared" si="6"/>
        <v>9.2795656649305549</v>
      </c>
      <c r="I13" s="45">
        <f t="shared" si="7"/>
        <v>3.3141305946180557</v>
      </c>
      <c r="J13" s="31">
        <f t="shared" si="8"/>
        <v>12.593696259548611</v>
      </c>
      <c r="K13" s="31">
        <f t="shared" si="9"/>
        <v>51.583467960937497</v>
      </c>
      <c r="L13" s="32"/>
      <c r="M13" s="2"/>
      <c r="N13" s="2"/>
    </row>
    <row r="14" spans="1:17" ht="25.5" x14ac:dyDescent="0.2">
      <c r="A14" s="38"/>
      <c r="B14" s="38"/>
      <c r="C14" s="38"/>
      <c r="D14" s="38"/>
      <c r="E14" s="38"/>
      <c r="F14" s="84" t="s">
        <v>6</v>
      </c>
      <c r="G14" s="40">
        <f>SUM(G3:G13)</f>
        <v>1887.6815254629628</v>
      </c>
      <c r="H14" s="47">
        <f>SUM(H3:H13)</f>
        <v>449.26820306018516</v>
      </c>
      <c r="I14" s="47">
        <f>SUM(I3:I13)</f>
        <v>160.45207966435188</v>
      </c>
      <c r="J14" s="40">
        <f>SUM(J3:J13)</f>
        <v>609.72113272453714</v>
      </c>
      <c r="K14" s="40">
        <f t="shared" ref="K14" si="10">G14+J14</f>
        <v>2497.4026581875</v>
      </c>
      <c r="L14" s="28"/>
      <c r="M14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7" workbookViewId="0">
      <selection activeCell="F13" sqref="F13"/>
    </sheetView>
  </sheetViews>
  <sheetFormatPr defaultRowHeight="15" x14ac:dyDescent="0.2"/>
  <cols>
    <col min="1" max="1" width="10.28515625" style="25" customWidth="1"/>
    <col min="2" max="2" width="15.42578125" style="25" customWidth="1"/>
    <col min="3" max="3" width="18.28515625" style="25" customWidth="1"/>
    <col min="4" max="4" width="20.5703125" style="25" customWidth="1"/>
    <col min="5" max="5" width="13.85546875" style="25" customWidth="1"/>
    <col min="6" max="6" width="8.7109375" style="85" customWidth="1"/>
    <col min="7" max="7" width="11" style="25" customWidth="1"/>
    <col min="8" max="8" width="12.28515625" style="50" customWidth="1"/>
    <col min="9" max="9" width="12.5703125" style="50" customWidth="1"/>
    <col min="10" max="10" width="12.28515625" style="43" customWidth="1"/>
    <col min="11" max="11" width="12.28515625" style="25" customWidth="1"/>
    <col min="12" max="12" width="9" style="25" customWidth="1"/>
    <col min="13" max="13" width="18.5703125" style="25" customWidth="1"/>
    <col min="14" max="14" width="21.5703125" style="25" customWidth="1"/>
    <col min="15" max="15" width="25.570312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78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76.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ht="48.75" customHeight="1" x14ac:dyDescent="0.2">
      <c r="A3" s="28" t="s">
        <v>28</v>
      </c>
      <c r="B3" s="28" t="s">
        <v>29</v>
      </c>
      <c r="C3" s="28" t="s">
        <v>30</v>
      </c>
      <c r="D3" s="28" t="s">
        <v>53</v>
      </c>
      <c r="E3" s="29">
        <v>6</v>
      </c>
      <c r="F3" s="83">
        <v>18.450379050925928</v>
      </c>
      <c r="G3" s="31">
        <f>(E3*F3)</f>
        <v>110.70227430555556</v>
      </c>
      <c r="H3" s="55">
        <f>G3*0.238</f>
        <v>26.347141284722223</v>
      </c>
      <c r="I3" s="55">
        <f>G3*0.085</f>
        <v>9.4096933159722234</v>
      </c>
      <c r="J3" s="44">
        <f>G3*0.323</f>
        <v>35.756834600694447</v>
      </c>
      <c r="K3" s="31">
        <f>G3+J3</f>
        <v>146.45910890625001</v>
      </c>
      <c r="L3" s="32"/>
      <c r="M3" s="30"/>
      <c r="N3" s="30"/>
    </row>
    <row r="4" spans="1:14" ht="48.75" customHeight="1" x14ac:dyDescent="0.2">
      <c r="A4" s="28" t="s">
        <v>15</v>
      </c>
      <c r="B4" s="28" t="s">
        <v>16</v>
      </c>
      <c r="C4" s="34" t="s">
        <v>20</v>
      </c>
      <c r="D4" s="28" t="s">
        <v>43</v>
      </c>
      <c r="E4" s="29">
        <v>12</v>
      </c>
      <c r="F4" s="83">
        <v>13.539166956018516</v>
      </c>
      <c r="G4" s="31">
        <f t="shared" ref="G4:G6" si="0">(E4*F4)</f>
        <v>162.47000347222217</v>
      </c>
      <c r="H4" s="55">
        <f t="shared" ref="H4:H6" si="1">G4*0.238</f>
        <v>38.667860826388875</v>
      </c>
      <c r="I4" s="55">
        <f t="shared" ref="I4:I6" si="2">G4*0.085</f>
        <v>13.809950295138886</v>
      </c>
      <c r="J4" s="44">
        <f t="shared" ref="J4:J6" si="3">G4*0.323</f>
        <v>52.477811121527765</v>
      </c>
      <c r="K4" s="31">
        <f t="shared" ref="K4:K6" si="4">G4+J4</f>
        <v>214.94781459374994</v>
      </c>
      <c r="L4" s="32"/>
      <c r="M4" s="30"/>
      <c r="N4" s="30"/>
    </row>
    <row r="5" spans="1:14" ht="48.75" customHeight="1" x14ac:dyDescent="0.2">
      <c r="A5" s="28" t="s">
        <v>17</v>
      </c>
      <c r="B5" s="28" t="s">
        <v>18</v>
      </c>
      <c r="C5" s="33" t="s">
        <v>21</v>
      </c>
      <c r="D5" s="28" t="s">
        <v>41</v>
      </c>
      <c r="E5" s="29">
        <v>22</v>
      </c>
      <c r="F5" s="83">
        <v>17.661870370370369</v>
      </c>
      <c r="G5" s="31">
        <f t="shared" si="0"/>
        <v>388.56114814814811</v>
      </c>
      <c r="H5" s="55">
        <f t="shared" si="1"/>
        <v>92.477553259259238</v>
      </c>
      <c r="I5" s="55">
        <f t="shared" si="2"/>
        <v>33.027697592592588</v>
      </c>
      <c r="J5" s="44">
        <f t="shared" si="3"/>
        <v>125.50525085185184</v>
      </c>
      <c r="K5" s="31">
        <f t="shared" si="4"/>
        <v>514.06639899999993</v>
      </c>
      <c r="L5" s="32"/>
      <c r="M5" s="2"/>
      <c r="N5" s="2"/>
    </row>
    <row r="6" spans="1:14" ht="48.75" customHeight="1" x14ac:dyDescent="0.2">
      <c r="A6" s="28" t="s">
        <v>17</v>
      </c>
      <c r="B6" s="35" t="s">
        <v>18</v>
      </c>
      <c r="C6" s="36" t="s">
        <v>21</v>
      </c>
      <c r="D6" s="28" t="s">
        <v>41</v>
      </c>
      <c r="E6" s="29">
        <v>0</v>
      </c>
      <c r="F6" s="83">
        <v>19.965592592592593</v>
      </c>
      <c r="G6" s="31">
        <f t="shared" si="0"/>
        <v>0</v>
      </c>
      <c r="H6" s="55">
        <f t="shared" si="1"/>
        <v>0</v>
      </c>
      <c r="I6" s="55">
        <f t="shared" si="2"/>
        <v>0</v>
      </c>
      <c r="J6" s="44">
        <f t="shared" si="3"/>
        <v>0</v>
      </c>
      <c r="K6" s="31">
        <f t="shared" si="4"/>
        <v>0</v>
      </c>
      <c r="L6" s="32"/>
      <c r="M6" s="30"/>
      <c r="N6" s="30"/>
    </row>
    <row r="7" spans="1:14" ht="78.75" customHeight="1" x14ac:dyDescent="0.2">
      <c r="A7" s="28" t="s">
        <v>34</v>
      </c>
      <c r="B7" s="28" t="s">
        <v>35</v>
      </c>
      <c r="C7" s="33" t="s">
        <v>36</v>
      </c>
      <c r="D7" s="41" t="s">
        <v>37</v>
      </c>
      <c r="E7" s="29"/>
      <c r="G7" s="31">
        <v>714.01</v>
      </c>
      <c r="H7" s="64">
        <f t="shared" ref="H7" si="5">G7*0.238</f>
        <v>169.93438</v>
      </c>
      <c r="I7" s="48">
        <v>60.69</v>
      </c>
      <c r="J7" s="55">
        <f t="shared" ref="J7" si="6">G7*0.323</f>
        <v>230.62523000000002</v>
      </c>
      <c r="K7" s="59">
        <f t="shared" ref="K7" si="7">G7+J7</f>
        <v>944.63522999999998</v>
      </c>
      <c r="L7" s="32"/>
      <c r="M7" s="30"/>
      <c r="N7" s="30"/>
    </row>
    <row r="8" spans="1:14" ht="48.75" customHeight="1" x14ac:dyDescent="0.2">
      <c r="A8" s="28" t="s">
        <v>44</v>
      </c>
      <c r="B8" s="28" t="s">
        <v>45</v>
      </c>
      <c r="C8" s="28" t="s">
        <v>25</v>
      </c>
      <c r="D8" s="28" t="s">
        <v>46</v>
      </c>
      <c r="E8" s="29">
        <v>17</v>
      </c>
      <c r="F8" s="83">
        <v>13.862065393518515</v>
      </c>
      <c r="G8" s="31">
        <f t="shared" ref="G8:G13" si="8">(E8*F8)</f>
        <v>235.65511168981476</v>
      </c>
      <c r="H8" s="55">
        <f t="shared" ref="H8:H13" si="9">G8*0.238</f>
        <v>56.085916582175912</v>
      </c>
      <c r="I8" s="55">
        <f t="shared" ref="I8:I13" si="10">G8*0.085</f>
        <v>20.030684493634254</v>
      </c>
      <c r="J8" s="44">
        <f t="shared" ref="J8:J13" si="11">G8*0.323</f>
        <v>76.116601075810166</v>
      </c>
      <c r="K8" s="31">
        <f t="shared" ref="K8:K13" si="12">G8+J8</f>
        <v>311.7717127656249</v>
      </c>
      <c r="L8" s="32"/>
      <c r="M8" s="2"/>
      <c r="N8" s="2"/>
    </row>
    <row r="9" spans="1:14" ht="48.75" customHeight="1" x14ac:dyDescent="0.2">
      <c r="A9" s="28" t="s">
        <v>31</v>
      </c>
      <c r="B9" s="37" t="s">
        <v>32</v>
      </c>
      <c r="C9" s="34" t="s">
        <v>33</v>
      </c>
      <c r="D9" s="28" t="s">
        <v>47</v>
      </c>
      <c r="E9" s="29">
        <v>9</v>
      </c>
      <c r="F9" s="83">
        <v>19.724922453703702</v>
      </c>
      <c r="G9" s="31">
        <f t="shared" si="8"/>
        <v>177.52430208333331</v>
      </c>
      <c r="H9" s="55">
        <f t="shared" si="9"/>
        <v>42.250783895833329</v>
      </c>
      <c r="I9" s="55">
        <f t="shared" si="10"/>
        <v>15.089565677083332</v>
      </c>
      <c r="J9" s="44">
        <f t="shared" si="11"/>
        <v>57.340349572916658</v>
      </c>
      <c r="K9" s="31">
        <f t="shared" si="12"/>
        <v>234.86465165624998</v>
      </c>
      <c r="L9" s="32"/>
      <c r="M9" s="2"/>
      <c r="N9" s="2"/>
    </row>
    <row r="10" spans="1:14" ht="48.75" customHeight="1" x14ac:dyDescent="0.2">
      <c r="A10" s="28" t="s">
        <v>48</v>
      </c>
      <c r="B10" s="37" t="s">
        <v>19</v>
      </c>
      <c r="C10" s="34" t="s">
        <v>22</v>
      </c>
      <c r="D10" s="28" t="s">
        <v>42</v>
      </c>
      <c r="E10" s="29">
        <v>16</v>
      </c>
      <c r="F10" s="83">
        <v>16.93844849537037</v>
      </c>
      <c r="G10" s="31">
        <f t="shared" si="8"/>
        <v>271.01517592592592</v>
      </c>
      <c r="H10" s="55">
        <f t="shared" si="9"/>
        <v>64.501611870370368</v>
      </c>
      <c r="I10" s="55">
        <f t="shared" si="10"/>
        <v>23.036289953703704</v>
      </c>
      <c r="J10" s="44">
        <f t="shared" si="11"/>
        <v>87.537901824074069</v>
      </c>
      <c r="K10" s="31">
        <f t="shared" si="12"/>
        <v>358.55307775</v>
      </c>
      <c r="L10" s="32"/>
      <c r="M10" s="2"/>
      <c r="N10" s="2"/>
    </row>
    <row r="11" spans="1:14" ht="48.75" customHeight="1" x14ac:dyDescent="0.2">
      <c r="A11" s="28" t="s">
        <v>48</v>
      </c>
      <c r="B11" s="28" t="s">
        <v>19</v>
      </c>
      <c r="C11" s="33" t="s">
        <v>22</v>
      </c>
      <c r="D11" s="28" t="s">
        <v>42</v>
      </c>
      <c r="E11" s="29">
        <v>0</v>
      </c>
      <c r="F11" s="83">
        <v>19.147811342592593</v>
      </c>
      <c r="G11" s="31">
        <f t="shared" si="8"/>
        <v>0</v>
      </c>
      <c r="H11" s="55">
        <f t="shared" si="9"/>
        <v>0</v>
      </c>
      <c r="I11" s="55">
        <f t="shared" si="10"/>
        <v>0</v>
      </c>
      <c r="J11" s="44">
        <f t="shared" si="11"/>
        <v>0</v>
      </c>
      <c r="K11" s="31">
        <f t="shared" si="12"/>
        <v>0</v>
      </c>
      <c r="L11" s="32"/>
      <c r="M11" s="30"/>
      <c r="N11" s="30"/>
    </row>
    <row r="12" spans="1:14" ht="48.75" customHeight="1" x14ac:dyDescent="0.2">
      <c r="A12" s="28" t="s">
        <v>49</v>
      </c>
      <c r="B12" s="28" t="s">
        <v>23</v>
      </c>
      <c r="C12" s="34" t="s">
        <v>24</v>
      </c>
      <c r="D12" s="28" t="s">
        <v>52</v>
      </c>
      <c r="E12" s="29">
        <v>8</v>
      </c>
      <c r="F12" s="83">
        <v>14.731360243055557</v>
      </c>
      <c r="G12" s="31">
        <f t="shared" si="8"/>
        <v>117.85088194444445</v>
      </c>
      <c r="H12" s="55">
        <f t="shared" si="9"/>
        <v>28.048509902777777</v>
      </c>
      <c r="I12" s="55">
        <f t="shared" si="10"/>
        <v>10.01732496527778</v>
      </c>
      <c r="J12" s="44">
        <f t="shared" si="11"/>
        <v>38.06583486805556</v>
      </c>
      <c r="K12" s="31">
        <f t="shared" si="12"/>
        <v>155.9167168125</v>
      </c>
      <c r="L12" s="32"/>
      <c r="M12" s="2"/>
      <c r="N12" s="2"/>
    </row>
    <row r="13" spans="1:14" ht="48.75" customHeight="1" x14ac:dyDescent="0.2">
      <c r="A13" s="28" t="s">
        <v>50</v>
      </c>
      <c r="B13" s="28" t="s">
        <v>26</v>
      </c>
      <c r="C13" s="33" t="s">
        <v>27</v>
      </c>
      <c r="D13" s="28" t="s">
        <v>51</v>
      </c>
      <c r="E13" s="29">
        <v>4</v>
      </c>
      <c r="F13" s="83">
        <v>13.090507233796295</v>
      </c>
      <c r="G13" s="31">
        <f t="shared" si="8"/>
        <v>52.36202893518518</v>
      </c>
      <c r="H13" s="55">
        <f t="shared" si="9"/>
        <v>12.462162886574072</v>
      </c>
      <c r="I13" s="55">
        <f t="shared" si="10"/>
        <v>4.4507724594907403</v>
      </c>
      <c r="J13" s="44">
        <f t="shared" si="11"/>
        <v>16.912935346064813</v>
      </c>
      <c r="K13" s="31">
        <f t="shared" si="12"/>
        <v>69.274964281249993</v>
      </c>
      <c r="L13" s="32"/>
      <c r="M13" s="30"/>
      <c r="N13" s="30"/>
    </row>
    <row r="14" spans="1:14" ht="38.25" x14ac:dyDescent="0.2">
      <c r="A14" s="38"/>
      <c r="B14" s="38"/>
      <c r="C14" s="38"/>
      <c r="D14" s="38"/>
      <c r="E14" s="38"/>
      <c r="F14" s="84" t="s">
        <v>6</v>
      </c>
      <c r="G14" s="40">
        <f>SUM(G3:G13)</f>
        <v>2230.1509265046298</v>
      </c>
      <c r="H14" s="49">
        <f>SUM(H3:H13)</f>
        <v>530.77592050810176</v>
      </c>
      <c r="I14" s="49">
        <f>SUM(I3:I13)</f>
        <v>189.56197875289354</v>
      </c>
      <c r="J14" s="40">
        <f>SUM(J3:J13)</f>
        <v>720.33874926099543</v>
      </c>
      <c r="K14" s="40">
        <f>SUM(K3:K13)</f>
        <v>2950.4896757656247</v>
      </c>
      <c r="L14" s="28"/>
      <c r="M14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7" workbookViewId="0">
      <selection activeCell="F13" sqref="F13"/>
    </sheetView>
  </sheetViews>
  <sheetFormatPr defaultRowHeight="15" x14ac:dyDescent="0.25"/>
  <cols>
    <col min="1" max="1" width="11.7109375" style="25" customWidth="1"/>
    <col min="2" max="2" width="15.5703125" style="25" customWidth="1"/>
    <col min="3" max="3" width="18.140625" style="25" customWidth="1"/>
    <col min="4" max="4" width="19.140625" style="25" customWidth="1"/>
    <col min="5" max="5" width="13.5703125" style="25" customWidth="1"/>
    <col min="6" max="6" width="10.5703125" style="85" customWidth="1"/>
    <col min="7" max="7" width="10.5703125" style="25" customWidth="1"/>
    <col min="8" max="8" width="12.140625" customWidth="1"/>
    <col min="9" max="9" width="13.5703125" customWidth="1"/>
    <col min="10" max="10" width="11.42578125" style="25" customWidth="1"/>
    <col min="11" max="11" width="10.140625" style="25" bestFit="1" customWidth="1"/>
    <col min="12" max="12" width="9.85546875" style="25" customWidth="1"/>
    <col min="13" max="13" width="16.85546875" style="25" customWidth="1"/>
    <col min="14" max="14" width="22.140625" style="25" customWidth="1"/>
    <col min="15" max="15" width="25.4257812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79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38.2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ht="47.25" customHeight="1" x14ac:dyDescent="0.2">
      <c r="A3" s="28" t="s">
        <v>28</v>
      </c>
      <c r="B3" s="28" t="s">
        <v>29</v>
      </c>
      <c r="C3" s="28" t="s">
        <v>30</v>
      </c>
      <c r="D3" s="28" t="s">
        <v>53</v>
      </c>
      <c r="E3" s="29">
        <v>6</v>
      </c>
      <c r="F3" s="83">
        <v>18.450379050925928</v>
      </c>
      <c r="G3" s="31">
        <f>(E3*F3)</f>
        <v>110.70227430555556</v>
      </c>
      <c r="H3" s="45">
        <f>G3*0.238</f>
        <v>26.347141284722223</v>
      </c>
      <c r="I3" s="45">
        <f>G3*0.085</f>
        <v>9.4096933159722234</v>
      </c>
      <c r="J3" s="31">
        <f>G3*0.323</f>
        <v>35.756834600694447</v>
      </c>
      <c r="K3" s="31">
        <f>G3+J3</f>
        <v>146.45910890625001</v>
      </c>
      <c r="L3" s="32"/>
      <c r="M3" s="30"/>
      <c r="N3" s="30"/>
    </row>
    <row r="4" spans="1:14" ht="47.25" customHeight="1" x14ac:dyDescent="0.2">
      <c r="A4" s="28" t="s">
        <v>15</v>
      </c>
      <c r="B4" s="28" t="s">
        <v>16</v>
      </c>
      <c r="C4" s="34" t="s">
        <v>20</v>
      </c>
      <c r="D4" s="28" t="s">
        <v>43</v>
      </c>
      <c r="E4" s="29">
        <v>0</v>
      </c>
      <c r="F4" s="83">
        <v>13.539166956018516</v>
      </c>
      <c r="G4" s="31">
        <f t="shared" ref="G4:G6" si="0">(E4*F4)</f>
        <v>0</v>
      </c>
      <c r="H4" s="45">
        <f t="shared" ref="H4:H6" si="1">G4*0.238</f>
        <v>0</v>
      </c>
      <c r="I4" s="45">
        <f t="shared" ref="I4:I6" si="2">G4*0.085</f>
        <v>0</v>
      </c>
      <c r="J4" s="31">
        <f t="shared" ref="J4:J6" si="3">G4*0.323</f>
        <v>0</v>
      </c>
      <c r="K4" s="31">
        <f t="shared" ref="K4:K6" si="4">G4+J4</f>
        <v>0</v>
      </c>
      <c r="L4" s="32"/>
      <c r="M4" s="30"/>
      <c r="N4" s="30"/>
    </row>
    <row r="5" spans="1:14" ht="47.25" customHeight="1" x14ac:dyDescent="0.2">
      <c r="A5" s="28" t="s">
        <v>17</v>
      </c>
      <c r="B5" s="28" t="s">
        <v>18</v>
      </c>
      <c r="C5" s="33" t="s">
        <v>21</v>
      </c>
      <c r="D5" s="28" t="s">
        <v>41</v>
      </c>
      <c r="E5" s="29">
        <v>33</v>
      </c>
      <c r="F5" s="83">
        <v>17.661870370370369</v>
      </c>
      <c r="G5" s="31">
        <f t="shared" si="0"/>
        <v>582.84172222222219</v>
      </c>
      <c r="H5" s="45">
        <f t="shared" si="1"/>
        <v>138.71632988888888</v>
      </c>
      <c r="I5" s="45">
        <f t="shared" si="2"/>
        <v>49.541546388888889</v>
      </c>
      <c r="J5" s="31">
        <f t="shared" si="3"/>
        <v>188.25787627777777</v>
      </c>
      <c r="K5" s="31">
        <f t="shared" si="4"/>
        <v>771.09959849999996</v>
      </c>
      <c r="L5" s="32"/>
      <c r="M5" s="2"/>
      <c r="N5" s="2"/>
    </row>
    <row r="6" spans="1:14" ht="47.25" customHeight="1" x14ac:dyDescent="0.2">
      <c r="A6" s="28" t="s">
        <v>17</v>
      </c>
      <c r="B6" s="35" t="s">
        <v>18</v>
      </c>
      <c r="C6" s="36" t="s">
        <v>21</v>
      </c>
      <c r="D6" s="28" t="s">
        <v>41</v>
      </c>
      <c r="E6" s="29">
        <v>0</v>
      </c>
      <c r="F6" s="83">
        <v>19.965592592592593</v>
      </c>
      <c r="G6" s="31">
        <f t="shared" si="0"/>
        <v>0</v>
      </c>
      <c r="H6" s="45">
        <f t="shared" si="1"/>
        <v>0</v>
      </c>
      <c r="I6" s="45">
        <f t="shared" si="2"/>
        <v>0</v>
      </c>
      <c r="J6" s="31">
        <f t="shared" si="3"/>
        <v>0</v>
      </c>
      <c r="K6" s="31">
        <f t="shared" si="4"/>
        <v>0</v>
      </c>
      <c r="L6" s="32"/>
      <c r="M6" s="2"/>
      <c r="N6" s="2"/>
    </row>
    <row r="7" spans="1:14" ht="78.75" customHeight="1" x14ac:dyDescent="0.2">
      <c r="A7" s="28" t="s">
        <v>34</v>
      </c>
      <c r="B7" s="28" t="s">
        <v>35</v>
      </c>
      <c r="C7" s="33" t="s">
        <v>36</v>
      </c>
      <c r="D7" s="41" t="s">
        <v>37</v>
      </c>
      <c r="E7" s="29"/>
      <c r="G7" s="31">
        <v>714.01</v>
      </c>
      <c r="H7" s="64">
        <f>G7*0.238</f>
        <v>169.93438</v>
      </c>
      <c r="I7" s="48">
        <v>60.69</v>
      </c>
      <c r="J7" s="55">
        <f>G7*0.323</f>
        <v>230.62523000000002</v>
      </c>
      <c r="K7" s="59">
        <f>G7+J7</f>
        <v>944.63522999999998</v>
      </c>
      <c r="L7" s="32"/>
      <c r="M7" s="30"/>
      <c r="N7" s="30"/>
    </row>
    <row r="8" spans="1:14" ht="47.25" customHeight="1" x14ac:dyDescent="0.2">
      <c r="A8" s="28" t="s">
        <v>44</v>
      </c>
      <c r="B8" s="28" t="s">
        <v>45</v>
      </c>
      <c r="C8" s="28" t="s">
        <v>25</v>
      </c>
      <c r="D8" s="28" t="s">
        <v>46</v>
      </c>
      <c r="E8" s="29">
        <v>19</v>
      </c>
      <c r="F8" s="83">
        <v>13.862065393518515</v>
      </c>
      <c r="G8" s="31">
        <f t="shared" ref="G8:G13" si="5">(E8*F8)</f>
        <v>263.3792424768518</v>
      </c>
      <c r="H8" s="45">
        <f t="shared" ref="H8:H13" si="6">G8*0.238</f>
        <v>62.684259709490725</v>
      </c>
      <c r="I8" s="45">
        <f t="shared" ref="I8:I13" si="7">G8*0.085</f>
        <v>22.387235610532404</v>
      </c>
      <c r="J8" s="31">
        <f t="shared" ref="J8:J13" si="8">G8*0.323</f>
        <v>85.071495320023132</v>
      </c>
      <c r="K8" s="31">
        <f t="shared" ref="K8:K13" si="9">G8+J8</f>
        <v>348.45073779687493</v>
      </c>
      <c r="L8" s="32"/>
      <c r="M8" s="2"/>
      <c r="N8" s="2"/>
    </row>
    <row r="9" spans="1:14" ht="47.25" customHeight="1" x14ac:dyDescent="0.2">
      <c r="A9" s="28" t="s">
        <v>31</v>
      </c>
      <c r="B9" s="37" t="s">
        <v>32</v>
      </c>
      <c r="C9" s="34" t="s">
        <v>33</v>
      </c>
      <c r="D9" s="28" t="s">
        <v>47</v>
      </c>
      <c r="E9" s="29">
        <v>0</v>
      </c>
      <c r="F9" s="83">
        <v>19.724922453703702</v>
      </c>
      <c r="G9" s="31">
        <f t="shared" si="5"/>
        <v>0</v>
      </c>
      <c r="H9" s="45">
        <f t="shared" si="6"/>
        <v>0</v>
      </c>
      <c r="I9" s="45">
        <f t="shared" si="7"/>
        <v>0</v>
      </c>
      <c r="J9" s="31">
        <f t="shared" si="8"/>
        <v>0</v>
      </c>
      <c r="K9" s="31">
        <f t="shared" si="9"/>
        <v>0</v>
      </c>
      <c r="L9" s="32"/>
      <c r="M9" s="2"/>
      <c r="N9" s="2"/>
    </row>
    <row r="10" spans="1:14" ht="47.25" customHeight="1" x14ac:dyDescent="0.2">
      <c r="A10" s="28" t="s">
        <v>48</v>
      </c>
      <c r="B10" s="37" t="s">
        <v>19</v>
      </c>
      <c r="C10" s="34" t="s">
        <v>22</v>
      </c>
      <c r="D10" s="28" t="s">
        <v>42</v>
      </c>
      <c r="E10" s="29">
        <v>27</v>
      </c>
      <c r="F10" s="83">
        <v>16.93844849537037</v>
      </c>
      <c r="G10" s="31">
        <f t="shared" si="5"/>
        <v>457.33810937499999</v>
      </c>
      <c r="H10" s="45">
        <f t="shared" si="6"/>
        <v>108.84647003124999</v>
      </c>
      <c r="I10" s="45">
        <f t="shared" si="7"/>
        <v>38.873739296875002</v>
      </c>
      <c r="J10" s="31">
        <f t="shared" si="8"/>
        <v>147.72020932812501</v>
      </c>
      <c r="K10" s="31">
        <f t="shared" si="9"/>
        <v>605.058318703125</v>
      </c>
      <c r="L10" s="32"/>
      <c r="M10" s="2"/>
      <c r="N10" s="2"/>
    </row>
    <row r="11" spans="1:14" ht="47.25" customHeight="1" x14ac:dyDescent="0.2">
      <c r="A11" s="28" t="s">
        <v>48</v>
      </c>
      <c r="B11" s="28" t="s">
        <v>19</v>
      </c>
      <c r="C11" s="33" t="s">
        <v>22</v>
      </c>
      <c r="D11" s="28" t="s">
        <v>42</v>
      </c>
      <c r="E11" s="29">
        <v>0</v>
      </c>
      <c r="F11" s="83">
        <v>19.147811342592593</v>
      </c>
      <c r="G11" s="31">
        <f t="shared" si="5"/>
        <v>0</v>
      </c>
      <c r="H11" s="45">
        <f t="shared" si="6"/>
        <v>0</v>
      </c>
      <c r="I11" s="45">
        <f t="shared" si="7"/>
        <v>0</v>
      </c>
      <c r="J11" s="31">
        <f t="shared" si="8"/>
        <v>0</v>
      </c>
      <c r="K11" s="31">
        <f t="shared" si="9"/>
        <v>0</v>
      </c>
      <c r="L11" s="32"/>
      <c r="M11" s="30"/>
      <c r="N11" s="30"/>
    </row>
    <row r="12" spans="1:14" ht="47.25" customHeight="1" x14ac:dyDescent="0.2">
      <c r="A12" s="28" t="s">
        <v>49</v>
      </c>
      <c r="B12" s="28" t="s">
        <v>23</v>
      </c>
      <c r="C12" s="34" t="s">
        <v>24</v>
      </c>
      <c r="D12" s="28" t="s">
        <v>52</v>
      </c>
      <c r="E12" s="29">
        <v>6</v>
      </c>
      <c r="F12" s="83">
        <v>14.731360243055557</v>
      </c>
      <c r="G12" s="31">
        <f t="shared" si="5"/>
        <v>88.388161458333343</v>
      </c>
      <c r="H12" s="45">
        <f t="shared" si="6"/>
        <v>21.036382427083336</v>
      </c>
      <c r="I12" s="45">
        <f t="shared" si="7"/>
        <v>7.5129937239583349</v>
      </c>
      <c r="J12" s="31">
        <f t="shared" si="8"/>
        <v>28.54937615104167</v>
      </c>
      <c r="K12" s="31">
        <f t="shared" si="9"/>
        <v>116.93753760937501</v>
      </c>
      <c r="L12" s="32"/>
      <c r="M12" s="2"/>
      <c r="N12" s="2"/>
    </row>
    <row r="13" spans="1:14" ht="47.25" customHeight="1" x14ac:dyDescent="0.2">
      <c r="A13" s="28" t="s">
        <v>50</v>
      </c>
      <c r="B13" s="28" t="s">
        <v>26</v>
      </c>
      <c r="C13" s="33" t="s">
        <v>27</v>
      </c>
      <c r="D13" s="28" t="s">
        <v>51</v>
      </c>
      <c r="E13" s="29">
        <v>7</v>
      </c>
      <c r="F13" s="83">
        <v>13.090507233796295</v>
      </c>
      <c r="G13" s="31">
        <f t="shared" si="5"/>
        <v>91.633550636574057</v>
      </c>
      <c r="H13" s="45">
        <f t="shared" si="6"/>
        <v>21.808785051504625</v>
      </c>
      <c r="I13" s="45">
        <f t="shared" si="7"/>
        <v>7.7888518041087957</v>
      </c>
      <c r="J13" s="31">
        <f t="shared" si="8"/>
        <v>29.59763685561342</v>
      </c>
      <c r="K13" s="31">
        <f t="shared" si="9"/>
        <v>121.23118749218747</v>
      </c>
      <c r="L13" s="32"/>
      <c r="M13" s="30"/>
      <c r="N13" s="30"/>
    </row>
    <row r="14" spans="1:14" ht="25.5" x14ac:dyDescent="0.2">
      <c r="A14" s="38"/>
      <c r="B14" s="38"/>
      <c r="C14" s="38"/>
      <c r="D14" s="38"/>
      <c r="E14" s="38"/>
      <c r="F14" s="84" t="s">
        <v>6</v>
      </c>
      <c r="G14" s="40">
        <f>SUM(G3:G13)</f>
        <v>2308.2930604745366</v>
      </c>
      <c r="H14" s="47">
        <f>SUM(H3:H13)</f>
        <v>549.37374839293989</v>
      </c>
      <c r="I14" s="47">
        <f>SUM(I3:I13)</f>
        <v>196.20406014033563</v>
      </c>
      <c r="J14" s="40">
        <f>SUM(J3:J13)</f>
        <v>745.57865853327542</v>
      </c>
      <c r="K14" s="40">
        <f>SUM(K3:K13)</f>
        <v>3053.8717190078119</v>
      </c>
      <c r="L14" s="28"/>
      <c r="M14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4" workbookViewId="0">
      <selection activeCell="F14" sqref="F14"/>
    </sheetView>
  </sheetViews>
  <sheetFormatPr defaultRowHeight="15" x14ac:dyDescent="0.25"/>
  <cols>
    <col min="1" max="1" width="12" style="25" customWidth="1"/>
    <col min="2" max="2" width="15.7109375" style="25" customWidth="1"/>
    <col min="3" max="3" width="18.42578125" style="25" customWidth="1"/>
    <col min="4" max="4" width="19.7109375" style="25" customWidth="1"/>
    <col min="5" max="5" width="13.85546875" style="25" customWidth="1"/>
    <col min="6" max="6" width="8.85546875" style="85" customWidth="1"/>
    <col min="7" max="7" width="11.42578125" style="25" customWidth="1"/>
    <col min="8" max="8" width="12.7109375" customWidth="1"/>
    <col min="9" max="9" width="9.140625" customWidth="1"/>
    <col min="10" max="10" width="9.42578125" style="25" customWidth="1"/>
    <col min="11" max="11" width="10.140625" style="25" bestFit="1" customWidth="1"/>
    <col min="12" max="12" width="9.85546875" style="25" customWidth="1"/>
    <col min="13" max="13" width="17" style="25" customWidth="1"/>
    <col min="14" max="14" width="20.7109375" style="25" customWidth="1"/>
    <col min="15" max="15" width="26.2851562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74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38.25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s="67" customFormat="1" ht="42.75" customHeight="1" x14ac:dyDescent="0.2">
      <c r="A3" s="66" t="s">
        <v>73</v>
      </c>
      <c r="B3" s="66" t="s">
        <v>71</v>
      </c>
      <c r="C3" s="66" t="s">
        <v>72</v>
      </c>
      <c r="D3" s="66" t="s">
        <v>52</v>
      </c>
      <c r="E3" s="68">
        <v>5</v>
      </c>
      <c r="F3" s="86">
        <v>14.73</v>
      </c>
      <c r="G3" s="68">
        <f t="shared" ref="G3:G7" si="0">(E3*F3)</f>
        <v>73.650000000000006</v>
      </c>
      <c r="H3" s="77">
        <f>G3*0.238</f>
        <v>17.528700000000001</v>
      </c>
      <c r="I3" s="78">
        <f>G3*0.085</f>
        <v>6.260250000000001</v>
      </c>
      <c r="J3" s="79">
        <f>G3*0.323</f>
        <v>23.788950000000003</v>
      </c>
      <c r="K3" s="79">
        <f>G3+J3</f>
        <v>97.438950000000006</v>
      </c>
      <c r="L3" s="68"/>
      <c r="M3" s="68"/>
      <c r="N3" s="68"/>
    </row>
    <row r="4" spans="1:14" ht="46.5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29">
        <v>6</v>
      </c>
      <c r="F4" s="83">
        <v>18.450379050925928</v>
      </c>
      <c r="G4" s="31">
        <f t="shared" si="0"/>
        <v>110.70227430555556</v>
      </c>
      <c r="H4" s="45">
        <f>G4*0.238</f>
        <v>26.347141284722223</v>
      </c>
      <c r="I4" s="45">
        <f>G4*0.085</f>
        <v>9.4096933159722234</v>
      </c>
      <c r="J4" s="31">
        <f>G4*0.323</f>
        <v>35.756834600694447</v>
      </c>
      <c r="K4" s="31">
        <f>G4+J4</f>
        <v>146.45910890625001</v>
      </c>
      <c r="L4" s="32"/>
      <c r="M4" s="30"/>
      <c r="N4" s="30"/>
    </row>
    <row r="5" spans="1:14" ht="46.5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29">
        <v>18</v>
      </c>
      <c r="F5" s="83">
        <v>13.539166956018516</v>
      </c>
      <c r="G5" s="31">
        <f t="shared" si="0"/>
        <v>243.70500520833329</v>
      </c>
      <c r="H5" s="45">
        <f t="shared" ref="H5:H13" si="1">G5*0.238</f>
        <v>58.001791239583319</v>
      </c>
      <c r="I5" s="45">
        <f t="shared" ref="I5:I14" si="2">G5*0.085</f>
        <v>20.714925442708331</v>
      </c>
      <c r="J5" s="31">
        <f>G5*0.323</f>
        <v>78.716716682291661</v>
      </c>
      <c r="K5" s="31">
        <f>G5+J5</f>
        <v>322.42172189062495</v>
      </c>
      <c r="L5" s="32"/>
      <c r="M5" s="30"/>
      <c r="N5" s="30"/>
    </row>
    <row r="6" spans="1:14" ht="46.5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29">
        <v>22</v>
      </c>
      <c r="F6" s="83">
        <v>17.661870370370369</v>
      </c>
      <c r="G6" s="31">
        <f t="shared" si="0"/>
        <v>388.56114814814811</v>
      </c>
      <c r="H6" s="45">
        <f t="shared" si="1"/>
        <v>92.477553259259238</v>
      </c>
      <c r="I6" s="45">
        <f t="shared" si="2"/>
        <v>33.027697592592588</v>
      </c>
      <c r="J6" s="31">
        <f t="shared" ref="J6:J14" si="3">G6*0.323</f>
        <v>125.50525085185184</v>
      </c>
      <c r="K6" s="31">
        <f t="shared" ref="K6:K14" si="4">G6+J6</f>
        <v>514.06639899999993</v>
      </c>
      <c r="L6" s="32"/>
      <c r="M6" s="2"/>
      <c r="N6" s="2"/>
    </row>
    <row r="7" spans="1:14" ht="46.5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29">
        <v>0</v>
      </c>
      <c r="F7" s="83">
        <v>19.965592592592593</v>
      </c>
      <c r="G7" s="31">
        <f t="shared" si="0"/>
        <v>0</v>
      </c>
      <c r="H7" s="45">
        <f t="shared" si="1"/>
        <v>0</v>
      </c>
      <c r="I7" s="45">
        <f t="shared" si="2"/>
        <v>0</v>
      </c>
      <c r="J7" s="31">
        <f t="shared" si="3"/>
        <v>0</v>
      </c>
      <c r="K7" s="31">
        <f t="shared" si="4"/>
        <v>0</v>
      </c>
      <c r="L7" s="32"/>
      <c r="M7" s="30"/>
      <c r="N7" s="30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29"/>
      <c r="F8" s="31"/>
      <c r="G8" s="64">
        <v>714.01</v>
      </c>
      <c r="H8" s="48">
        <f t="shared" si="1"/>
        <v>169.93438</v>
      </c>
      <c r="I8" s="55">
        <v>60.69</v>
      </c>
      <c r="J8" s="59">
        <f t="shared" si="3"/>
        <v>230.62523000000002</v>
      </c>
      <c r="K8" s="31">
        <f t="shared" si="4"/>
        <v>944.63522999999998</v>
      </c>
      <c r="L8" s="32"/>
      <c r="M8" s="30"/>
      <c r="N8" s="30"/>
    </row>
    <row r="9" spans="1:14" ht="46.5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29">
        <v>27</v>
      </c>
      <c r="F9" s="83">
        <v>13.862065393518515</v>
      </c>
      <c r="G9" s="31">
        <f t="shared" ref="G9:G14" si="5">(E9*F9)</f>
        <v>374.27576562499991</v>
      </c>
      <c r="H9" s="45">
        <f t="shared" si="1"/>
        <v>89.077632218749969</v>
      </c>
      <c r="I9" s="45">
        <f t="shared" si="2"/>
        <v>31.813440078124994</v>
      </c>
      <c r="J9" s="31">
        <f t="shared" si="3"/>
        <v>120.89107229687497</v>
      </c>
      <c r="K9" s="31">
        <f t="shared" si="4"/>
        <v>495.16683792187484</v>
      </c>
      <c r="L9" s="32"/>
      <c r="M9" s="2"/>
      <c r="N9" s="2"/>
    </row>
    <row r="10" spans="1:14" ht="46.5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29">
        <v>5</v>
      </c>
      <c r="F10" s="83">
        <v>19.724922453703702</v>
      </c>
      <c r="G10" s="31">
        <f t="shared" si="5"/>
        <v>98.624612268518504</v>
      </c>
      <c r="H10" s="45">
        <f t="shared" si="1"/>
        <v>23.472657719907403</v>
      </c>
      <c r="I10" s="45">
        <f t="shared" si="2"/>
        <v>8.3830920428240727</v>
      </c>
      <c r="J10" s="31">
        <f t="shared" si="3"/>
        <v>31.855749762731477</v>
      </c>
      <c r="K10" s="31">
        <f t="shared" si="4"/>
        <v>130.48036203124997</v>
      </c>
      <c r="L10" s="32"/>
      <c r="M10" s="2"/>
      <c r="N10" s="2"/>
    </row>
    <row r="11" spans="1:14" ht="46.5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29">
        <v>32</v>
      </c>
      <c r="F11" s="83">
        <v>16.93844849537037</v>
      </c>
      <c r="G11" s="31">
        <f t="shared" si="5"/>
        <v>542.03035185185183</v>
      </c>
      <c r="H11" s="45">
        <f t="shared" si="1"/>
        <v>129.00322374074074</v>
      </c>
      <c r="I11" s="45">
        <f t="shared" si="2"/>
        <v>46.072579907407409</v>
      </c>
      <c r="J11" s="31">
        <f t="shared" si="3"/>
        <v>175.07580364814814</v>
      </c>
      <c r="K11" s="31">
        <f t="shared" si="4"/>
        <v>717.1061555</v>
      </c>
      <c r="L11" s="32"/>
      <c r="M11" s="2"/>
      <c r="N11" s="2"/>
    </row>
    <row r="12" spans="1:14" ht="46.5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29">
        <v>0</v>
      </c>
      <c r="F12" s="83">
        <v>19.147811342592593</v>
      </c>
      <c r="G12" s="31">
        <f t="shared" si="5"/>
        <v>0</v>
      </c>
      <c r="H12" s="45">
        <f t="shared" si="1"/>
        <v>0</v>
      </c>
      <c r="I12" s="45">
        <f t="shared" si="2"/>
        <v>0</v>
      </c>
      <c r="J12" s="31">
        <f t="shared" si="3"/>
        <v>0</v>
      </c>
      <c r="K12" s="31">
        <f t="shared" si="4"/>
        <v>0</v>
      </c>
      <c r="L12" s="32"/>
      <c r="M12" s="30"/>
      <c r="N12" s="30"/>
    </row>
    <row r="13" spans="1:14" ht="46.5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29">
        <v>4</v>
      </c>
      <c r="F13" s="83">
        <v>14.731360243055557</v>
      </c>
      <c r="G13" s="31">
        <f t="shared" si="5"/>
        <v>58.925440972222226</v>
      </c>
      <c r="H13" s="45">
        <f t="shared" si="1"/>
        <v>14.024254951388889</v>
      </c>
      <c r="I13" s="45">
        <f t="shared" si="2"/>
        <v>5.0086624826388899</v>
      </c>
      <c r="J13" s="31">
        <f t="shared" si="3"/>
        <v>19.03291743402778</v>
      </c>
      <c r="K13" s="31">
        <f t="shared" si="4"/>
        <v>77.958358406249999</v>
      </c>
      <c r="L13" s="32"/>
      <c r="M13" s="2"/>
      <c r="N13" s="2"/>
    </row>
    <row r="14" spans="1:14" ht="46.5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29">
        <v>12</v>
      </c>
      <c r="F14" s="83">
        <v>13.090507233796295</v>
      </c>
      <c r="G14" s="31">
        <f t="shared" si="5"/>
        <v>157.08608680555554</v>
      </c>
      <c r="H14" s="45">
        <v>9.06</v>
      </c>
      <c r="I14" s="45">
        <f t="shared" si="2"/>
        <v>13.352317378472222</v>
      </c>
      <c r="J14" s="31">
        <f t="shared" si="3"/>
        <v>50.73880603819444</v>
      </c>
      <c r="K14" s="31">
        <f t="shared" si="4"/>
        <v>207.82489284374998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38"/>
      <c r="F15" s="84" t="s">
        <v>6</v>
      </c>
      <c r="G15" s="40">
        <f>SUM(G3:G14)</f>
        <v>2761.5706851851851</v>
      </c>
      <c r="H15" s="47">
        <f>SUM(H4:H14)</f>
        <v>611.3986344143517</v>
      </c>
      <c r="I15" s="47">
        <f>SUM(I4:I14)</f>
        <v>228.47240824074072</v>
      </c>
      <c r="J15" s="40">
        <f>SUM(J3:J14)</f>
        <v>891.98733131481481</v>
      </c>
      <c r="K15" s="40">
        <f>SUM(K3:K14)</f>
        <v>3653.5580164999997</v>
      </c>
      <c r="L15" s="28"/>
      <c r="M15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7" workbookViewId="0">
      <selection activeCell="F14" sqref="F14"/>
    </sheetView>
  </sheetViews>
  <sheetFormatPr defaultRowHeight="15" x14ac:dyDescent="0.25"/>
  <cols>
    <col min="1" max="1" width="10.5703125" style="25" customWidth="1"/>
    <col min="2" max="2" width="15.140625" style="25" customWidth="1"/>
    <col min="3" max="3" width="18.85546875" style="25" customWidth="1"/>
    <col min="4" max="4" width="19.85546875" style="25" customWidth="1"/>
    <col min="5" max="5" width="13.5703125" style="25" customWidth="1"/>
    <col min="6" max="6" width="10.85546875" style="25" customWidth="1"/>
    <col min="7" max="7" width="11.42578125" style="25" customWidth="1"/>
    <col min="8" max="8" width="12.140625" customWidth="1"/>
    <col min="9" max="9" width="9.7109375" customWidth="1"/>
    <col min="10" max="11" width="10.140625" style="25" bestFit="1" customWidth="1"/>
    <col min="12" max="12" width="6.42578125" style="25" customWidth="1"/>
    <col min="13" max="13" width="19.28515625" style="25" customWidth="1"/>
    <col min="14" max="14" width="23.42578125" style="25" customWidth="1"/>
    <col min="15" max="15" width="26.85546875" style="25" customWidth="1"/>
    <col min="16" max="16384" width="9.140625" style="25"/>
  </cols>
  <sheetData>
    <row r="1" spans="1:14" ht="42.7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80</v>
      </c>
      <c r="F1" s="118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54" x14ac:dyDescent="0.2">
      <c r="A2" s="119"/>
      <c r="B2" s="119"/>
      <c r="C2" s="119"/>
      <c r="D2" s="119"/>
      <c r="E2" s="119"/>
      <c r="F2" s="119"/>
      <c r="G2" s="119"/>
      <c r="H2" s="106"/>
      <c r="I2" s="107"/>
      <c r="J2" s="118"/>
      <c r="K2" s="118"/>
      <c r="L2" s="63" t="s">
        <v>66</v>
      </c>
      <c r="M2" s="27" t="s">
        <v>10</v>
      </c>
      <c r="N2" s="119"/>
    </row>
    <row r="3" spans="1:14" s="69" customFormat="1" ht="44.25" customHeight="1" x14ac:dyDescent="0.2">
      <c r="A3" s="41" t="s">
        <v>73</v>
      </c>
      <c r="B3" s="41" t="s">
        <v>71</v>
      </c>
      <c r="C3" s="41" t="s">
        <v>72</v>
      </c>
      <c r="D3" s="66" t="s">
        <v>52</v>
      </c>
      <c r="E3" s="68">
        <v>9</v>
      </c>
      <c r="F3" s="87">
        <v>14.73</v>
      </c>
      <c r="G3" s="75">
        <f t="shared" ref="G3:G7" si="0">(E3*F3)</f>
        <v>132.57</v>
      </c>
      <c r="H3" s="76">
        <f>G3*0.238</f>
        <v>31.551659999999998</v>
      </c>
      <c r="I3" s="72">
        <f>G3*0.085</f>
        <v>11.26845</v>
      </c>
      <c r="J3" s="74">
        <f>G3*0.323</f>
        <v>42.82011</v>
      </c>
      <c r="K3" s="74">
        <f>G3+J3</f>
        <v>175.39010999999999</v>
      </c>
      <c r="L3" s="70"/>
      <c r="M3" s="41"/>
      <c r="N3" s="41"/>
    </row>
    <row r="4" spans="1:14" ht="51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29">
        <v>9</v>
      </c>
      <c r="F4" s="83">
        <v>18.450379050925928</v>
      </c>
      <c r="G4" s="31">
        <f t="shared" si="0"/>
        <v>166.05341145833336</v>
      </c>
      <c r="H4" s="45">
        <f>G4*0.238</f>
        <v>39.52071192708334</v>
      </c>
      <c r="I4" s="45">
        <f>G4*0.085</f>
        <v>14.114539973958337</v>
      </c>
      <c r="J4" s="31">
        <f>G4*0.323</f>
        <v>53.635251901041677</v>
      </c>
      <c r="K4" s="31">
        <f>G4+J4</f>
        <v>219.68866335937503</v>
      </c>
      <c r="L4" s="32"/>
      <c r="M4" s="30"/>
      <c r="N4" s="30"/>
    </row>
    <row r="5" spans="1:14" ht="51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29">
        <v>0</v>
      </c>
      <c r="F5" s="83">
        <v>13.539166956018516</v>
      </c>
      <c r="G5" s="31">
        <f t="shared" si="0"/>
        <v>0</v>
      </c>
      <c r="H5" s="45">
        <f t="shared" ref="H5:H13" si="1">G5*0.238</f>
        <v>0</v>
      </c>
      <c r="I5" s="45">
        <f t="shared" ref="I5:I14" si="2">G5*0.085</f>
        <v>0</v>
      </c>
      <c r="J5" s="31"/>
      <c r="K5" s="31"/>
      <c r="L5" s="32"/>
      <c r="M5" s="30"/>
      <c r="N5" s="30"/>
    </row>
    <row r="6" spans="1:14" ht="51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29">
        <v>16</v>
      </c>
      <c r="F6" s="83">
        <v>17.661870370370369</v>
      </c>
      <c r="G6" s="31">
        <f t="shared" si="0"/>
        <v>282.58992592592591</v>
      </c>
      <c r="H6" s="45">
        <f t="shared" si="1"/>
        <v>67.256402370370367</v>
      </c>
      <c r="I6" s="45">
        <f t="shared" si="2"/>
        <v>24.020143703703702</v>
      </c>
      <c r="J6" s="31">
        <f t="shared" ref="J6:J14" si="3">G6*0.323</f>
        <v>91.276546074074076</v>
      </c>
      <c r="K6" s="31">
        <f t="shared" ref="K6:K14" si="4">G6+J6</f>
        <v>373.86647199999999</v>
      </c>
      <c r="L6" s="32"/>
      <c r="M6" s="2"/>
      <c r="N6" s="2"/>
    </row>
    <row r="7" spans="1:14" ht="51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29">
        <v>0</v>
      </c>
      <c r="F7" s="83">
        <v>19.965592592592593</v>
      </c>
      <c r="G7" s="31">
        <f t="shared" si="0"/>
        <v>0</v>
      </c>
      <c r="H7" s="45">
        <f t="shared" si="1"/>
        <v>0</v>
      </c>
      <c r="I7" s="45">
        <f t="shared" si="2"/>
        <v>0</v>
      </c>
      <c r="J7" s="31">
        <f t="shared" si="3"/>
        <v>0</v>
      </c>
      <c r="K7" s="31">
        <f t="shared" si="4"/>
        <v>0</v>
      </c>
      <c r="L7" s="32"/>
      <c r="M7" s="2"/>
      <c r="N7" s="2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29"/>
      <c r="F8" s="31"/>
      <c r="G8" s="64">
        <v>714.01</v>
      </c>
      <c r="H8" s="48">
        <f t="shared" si="1"/>
        <v>169.93438</v>
      </c>
      <c r="I8" s="55">
        <v>60.69</v>
      </c>
      <c r="J8" s="59">
        <f t="shared" si="3"/>
        <v>230.62523000000002</v>
      </c>
      <c r="K8" s="31">
        <f t="shared" si="4"/>
        <v>944.63522999999998</v>
      </c>
      <c r="L8" s="32"/>
      <c r="M8" s="30"/>
      <c r="N8" s="30"/>
    </row>
    <row r="9" spans="1:14" ht="51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29">
        <v>13</v>
      </c>
      <c r="F9" s="83">
        <v>13.862065393518515</v>
      </c>
      <c r="G9" s="31">
        <f t="shared" ref="G9:G14" si="5">(E9*F9)</f>
        <v>180.20685011574071</v>
      </c>
      <c r="H9" s="45">
        <f t="shared" si="1"/>
        <v>42.889230327546287</v>
      </c>
      <c r="I9" s="45">
        <f t="shared" si="2"/>
        <v>15.317582259837961</v>
      </c>
      <c r="J9" s="31">
        <f t="shared" si="3"/>
        <v>58.206812587384249</v>
      </c>
      <c r="K9" s="31">
        <f t="shared" si="4"/>
        <v>238.41366270312494</v>
      </c>
      <c r="L9" s="32"/>
      <c r="M9" s="30"/>
      <c r="N9" s="30"/>
    </row>
    <row r="10" spans="1:14" ht="51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29">
        <v>0</v>
      </c>
      <c r="F10" s="83">
        <v>19.724922453703702</v>
      </c>
      <c r="G10" s="31">
        <f t="shared" si="5"/>
        <v>0</v>
      </c>
      <c r="H10" s="45">
        <f t="shared" si="1"/>
        <v>0</v>
      </c>
      <c r="I10" s="45">
        <f t="shared" si="2"/>
        <v>0</v>
      </c>
      <c r="J10" s="31">
        <f t="shared" si="3"/>
        <v>0</v>
      </c>
      <c r="K10" s="31">
        <f t="shared" si="4"/>
        <v>0</v>
      </c>
      <c r="L10" s="32"/>
      <c r="M10" s="2"/>
      <c r="N10" s="2"/>
    </row>
    <row r="11" spans="1:14" ht="51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29">
        <v>22</v>
      </c>
      <c r="F11" s="83">
        <v>16.93844849537037</v>
      </c>
      <c r="G11" s="31">
        <f t="shared" si="5"/>
        <v>372.64586689814814</v>
      </c>
      <c r="H11" s="45">
        <f t="shared" si="1"/>
        <v>88.689716321759249</v>
      </c>
      <c r="I11" s="45">
        <f t="shared" si="2"/>
        <v>31.674898686342594</v>
      </c>
      <c r="J11" s="31">
        <f t="shared" si="3"/>
        <v>120.36461500810185</v>
      </c>
      <c r="K11" s="31">
        <f t="shared" si="4"/>
        <v>493.01048190624999</v>
      </c>
      <c r="L11" s="32"/>
      <c r="M11" s="2"/>
      <c r="N11" s="2"/>
    </row>
    <row r="12" spans="1:14" ht="51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29">
        <v>0</v>
      </c>
      <c r="F12" s="83">
        <v>19.147811342592593</v>
      </c>
      <c r="G12" s="31">
        <f t="shared" si="5"/>
        <v>0</v>
      </c>
      <c r="H12" s="45">
        <f t="shared" si="1"/>
        <v>0</v>
      </c>
      <c r="I12" s="45">
        <f t="shared" si="2"/>
        <v>0</v>
      </c>
      <c r="J12" s="31">
        <f t="shared" si="3"/>
        <v>0</v>
      </c>
      <c r="K12" s="31">
        <f t="shared" si="4"/>
        <v>0</v>
      </c>
      <c r="L12" s="32"/>
      <c r="M12" s="30"/>
      <c r="N12" s="30"/>
    </row>
    <row r="13" spans="1:14" ht="51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29">
        <v>0</v>
      </c>
      <c r="F13" s="83">
        <v>14.731360243055557</v>
      </c>
      <c r="G13" s="31">
        <f t="shared" si="5"/>
        <v>0</v>
      </c>
      <c r="H13" s="45">
        <f t="shared" si="1"/>
        <v>0</v>
      </c>
      <c r="I13" s="45">
        <f t="shared" si="2"/>
        <v>0</v>
      </c>
      <c r="J13" s="31">
        <f t="shared" si="3"/>
        <v>0</v>
      </c>
      <c r="K13" s="31">
        <f t="shared" si="4"/>
        <v>0</v>
      </c>
      <c r="L13" s="32"/>
      <c r="M13" s="2"/>
      <c r="N13" s="2"/>
    </row>
    <row r="14" spans="1:14" ht="51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29">
        <v>17</v>
      </c>
      <c r="F14" s="83">
        <v>13.090507233796295</v>
      </c>
      <c r="G14" s="31">
        <f t="shared" si="5"/>
        <v>222.53862297453702</v>
      </c>
      <c r="H14" s="45">
        <v>9.06</v>
      </c>
      <c r="I14" s="45">
        <f t="shared" si="2"/>
        <v>18.915782952835649</v>
      </c>
      <c r="J14" s="31">
        <f t="shared" si="3"/>
        <v>71.879975220775464</v>
      </c>
      <c r="K14" s="31">
        <f t="shared" si="4"/>
        <v>294.41859819531248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38"/>
      <c r="F15" s="39" t="s">
        <v>6</v>
      </c>
      <c r="G15" s="40">
        <f>SUM(G3:G14)</f>
        <v>2070.614677372685</v>
      </c>
      <c r="H15" s="47">
        <f>SUM(H4:H14)</f>
        <v>417.35044094675925</v>
      </c>
      <c r="I15" s="47">
        <f>SUM(I4:I14)</f>
        <v>164.73294757667824</v>
      </c>
      <c r="J15" s="40">
        <f>SUM(J3:J14)</f>
        <v>668.80854079137737</v>
      </c>
      <c r="K15" s="40">
        <f>SUM(K3:K14)</f>
        <v>2739.4232181640623</v>
      </c>
      <c r="L15" s="28"/>
      <c r="M15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7" workbookViewId="0">
      <selection activeCell="F14" sqref="F14"/>
    </sheetView>
  </sheetViews>
  <sheetFormatPr defaultColWidth="15.5703125" defaultRowHeight="15" x14ac:dyDescent="0.25"/>
  <cols>
    <col min="1" max="1" width="10.5703125" style="25" customWidth="1"/>
    <col min="2" max="2" width="15.5703125" style="25"/>
    <col min="3" max="3" width="18.140625" style="25" customWidth="1"/>
    <col min="4" max="4" width="18.28515625" style="25" customWidth="1"/>
    <col min="5" max="5" width="13.7109375" style="25" customWidth="1"/>
    <col min="6" max="6" width="13.85546875" style="85" customWidth="1"/>
    <col min="7" max="7" width="12.85546875" style="25" customWidth="1"/>
    <col min="8" max="8" width="11" customWidth="1"/>
    <col min="9" max="9" width="8.5703125" customWidth="1"/>
    <col min="10" max="10" width="9.85546875" style="25" customWidth="1"/>
    <col min="11" max="11" width="10.140625" style="25" bestFit="1" customWidth="1"/>
    <col min="12" max="12" width="7.28515625" style="25" customWidth="1"/>
    <col min="13" max="13" width="19.7109375" style="25" customWidth="1"/>
    <col min="14" max="14" width="21.28515625" style="25" customWidth="1"/>
    <col min="15" max="15" width="23.42578125" style="25" customWidth="1"/>
    <col min="16" max="16384" width="15.5703125" style="25"/>
  </cols>
  <sheetData>
    <row r="1" spans="1:14" ht="50.25" customHeight="1" x14ac:dyDescent="0.2">
      <c r="A1" s="118" t="s">
        <v>0</v>
      </c>
      <c r="B1" s="118" t="s">
        <v>1</v>
      </c>
      <c r="C1" s="118" t="s">
        <v>2</v>
      </c>
      <c r="D1" s="118" t="s">
        <v>38</v>
      </c>
      <c r="E1" s="118" t="s">
        <v>81</v>
      </c>
      <c r="F1" s="120" t="s">
        <v>39</v>
      </c>
      <c r="G1" s="118" t="s">
        <v>9</v>
      </c>
      <c r="H1" s="116" t="s">
        <v>67</v>
      </c>
      <c r="I1" s="107" t="s">
        <v>69</v>
      </c>
      <c r="J1" s="122" t="s">
        <v>68</v>
      </c>
      <c r="K1" s="122" t="s">
        <v>64</v>
      </c>
      <c r="L1" s="118" t="s">
        <v>40</v>
      </c>
      <c r="M1" s="118"/>
      <c r="N1" s="118" t="s">
        <v>65</v>
      </c>
    </row>
    <row r="2" spans="1:14" ht="50.25" customHeight="1" x14ac:dyDescent="0.2">
      <c r="A2" s="119"/>
      <c r="B2" s="119"/>
      <c r="C2" s="119"/>
      <c r="D2" s="119"/>
      <c r="E2" s="119"/>
      <c r="F2" s="121"/>
      <c r="G2" s="119"/>
      <c r="H2" s="106"/>
      <c r="I2" s="107"/>
      <c r="J2" s="118"/>
      <c r="K2" s="118"/>
      <c r="L2" s="27" t="s">
        <v>66</v>
      </c>
      <c r="M2" s="27" t="s">
        <v>10</v>
      </c>
      <c r="N2" s="119"/>
    </row>
    <row r="3" spans="1:14" s="69" customFormat="1" ht="50.25" customHeight="1" x14ac:dyDescent="0.2">
      <c r="A3" s="41" t="s">
        <v>73</v>
      </c>
      <c r="B3" s="41" t="s">
        <v>71</v>
      </c>
      <c r="C3" s="41" t="s">
        <v>72</v>
      </c>
      <c r="D3" s="66" t="s">
        <v>52</v>
      </c>
      <c r="E3" s="68">
        <v>3</v>
      </c>
      <c r="F3" s="87">
        <v>14.73</v>
      </c>
      <c r="G3" s="75">
        <f t="shared" ref="G3" si="0">(E3*F3)</f>
        <v>44.19</v>
      </c>
      <c r="H3" s="76">
        <f>G3*0.238</f>
        <v>10.517219999999998</v>
      </c>
      <c r="I3" s="72">
        <f>G3*0.085</f>
        <v>3.7561499999999999</v>
      </c>
      <c r="J3" s="74">
        <f>G3*0.323</f>
        <v>14.27337</v>
      </c>
      <c r="K3" s="74">
        <f>G3+J3</f>
        <v>58.463369999999998</v>
      </c>
      <c r="L3" s="41"/>
      <c r="M3" s="41"/>
      <c r="N3" s="41"/>
    </row>
    <row r="4" spans="1:14" ht="50.25" customHeight="1" x14ac:dyDescent="0.2">
      <c r="A4" s="28" t="s">
        <v>28</v>
      </c>
      <c r="B4" s="28" t="s">
        <v>29</v>
      </c>
      <c r="C4" s="28" t="s">
        <v>30</v>
      </c>
      <c r="D4" s="28" t="s">
        <v>53</v>
      </c>
      <c r="E4" s="29">
        <v>2</v>
      </c>
      <c r="F4" s="83">
        <v>18.450379050925928</v>
      </c>
      <c r="G4" s="31">
        <f>(E4*F4)</f>
        <v>36.900758101851856</v>
      </c>
      <c r="H4" s="56">
        <f>G4*0.238</f>
        <v>8.7823804282407423</v>
      </c>
      <c r="I4" s="45">
        <f>G4*0.085</f>
        <v>3.1365644386574081</v>
      </c>
      <c r="J4" s="31">
        <f>G4*0.323</f>
        <v>11.918944866898149</v>
      </c>
      <c r="K4" s="31">
        <f>G4+J4</f>
        <v>48.819702968750008</v>
      </c>
      <c r="L4" s="32"/>
      <c r="M4" s="30"/>
      <c r="N4" s="30"/>
    </row>
    <row r="5" spans="1:14" ht="50.25" customHeight="1" x14ac:dyDescent="0.2">
      <c r="A5" s="28" t="s">
        <v>15</v>
      </c>
      <c r="B5" s="28" t="s">
        <v>16</v>
      </c>
      <c r="C5" s="34" t="s">
        <v>20</v>
      </c>
      <c r="D5" s="28" t="s">
        <v>43</v>
      </c>
      <c r="E5" s="29">
        <v>6</v>
      </c>
      <c r="F5" s="83">
        <v>13.539166956018516</v>
      </c>
      <c r="G5" s="31">
        <f>(E5*F5)</f>
        <v>81.235001736111087</v>
      </c>
      <c r="H5" s="56">
        <f t="shared" ref="H5:H14" si="1">G5*0.238</f>
        <v>19.333930413194437</v>
      </c>
      <c r="I5" s="45">
        <f t="shared" ref="I5:I14" si="2">G5*0.085</f>
        <v>6.9049751475694432</v>
      </c>
      <c r="J5" s="31">
        <f t="shared" ref="J5:J14" si="3">G5*0.323</f>
        <v>26.238905560763882</v>
      </c>
      <c r="K5" s="31">
        <f t="shared" ref="K5:K14" si="4">G5+J5</f>
        <v>107.47390729687497</v>
      </c>
      <c r="L5" s="32"/>
      <c r="M5" s="30"/>
      <c r="N5" s="30"/>
    </row>
    <row r="6" spans="1:14" ht="50.25" customHeight="1" x14ac:dyDescent="0.2">
      <c r="A6" s="28" t="s">
        <v>17</v>
      </c>
      <c r="B6" s="28" t="s">
        <v>18</v>
      </c>
      <c r="C6" s="33" t="s">
        <v>21</v>
      </c>
      <c r="D6" s="28" t="s">
        <v>41</v>
      </c>
      <c r="E6" s="29">
        <v>8</v>
      </c>
      <c r="F6" s="83">
        <v>17.661870370370369</v>
      </c>
      <c r="G6" s="31">
        <f>(E6*F6)</f>
        <v>141.29496296296296</v>
      </c>
      <c r="H6" s="56">
        <f t="shared" si="1"/>
        <v>33.628201185185183</v>
      </c>
      <c r="I6" s="45">
        <f t="shared" si="2"/>
        <v>12.010071851851851</v>
      </c>
      <c r="J6" s="31">
        <f t="shared" si="3"/>
        <v>45.638273037037038</v>
      </c>
      <c r="K6" s="31">
        <f t="shared" si="4"/>
        <v>186.93323599999999</v>
      </c>
      <c r="L6" s="32"/>
      <c r="M6" s="2"/>
      <c r="N6" s="2"/>
    </row>
    <row r="7" spans="1:14" ht="50.25" customHeight="1" x14ac:dyDescent="0.2">
      <c r="A7" s="28" t="s">
        <v>17</v>
      </c>
      <c r="B7" s="35" t="s">
        <v>18</v>
      </c>
      <c r="C7" s="36" t="s">
        <v>21</v>
      </c>
      <c r="D7" s="28" t="s">
        <v>41</v>
      </c>
      <c r="E7" s="29">
        <v>0</v>
      </c>
      <c r="F7" s="83">
        <v>19.965592592592593</v>
      </c>
      <c r="G7" s="31">
        <f>(E7*F7)</f>
        <v>0</v>
      </c>
      <c r="H7" s="56">
        <f t="shared" si="1"/>
        <v>0</v>
      </c>
      <c r="I7" s="45">
        <f t="shared" si="2"/>
        <v>0</v>
      </c>
      <c r="J7" s="31">
        <f t="shared" si="3"/>
        <v>0</v>
      </c>
      <c r="K7" s="31">
        <f t="shared" si="4"/>
        <v>0</v>
      </c>
      <c r="L7" s="32"/>
      <c r="M7" s="30"/>
      <c r="N7" s="30"/>
    </row>
    <row r="8" spans="1:14" ht="78.75" customHeight="1" x14ac:dyDescent="0.2">
      <c r="A8" s="28" t="s">
        <v>34</v>
      </c>
      <c r="B8" s="28" t="s">
        <v>35</v>
      </c>
      <c r="C8" s="33" t="s">
        <v>36</v>
      </c>
      <c r="D8" s="41" t="s">
        <v>37</v>
      </c>
      <c r="E8" s="29"/>
      <c r="F8" s="31"/>
      <c r="G8" s="64">
        <v>714.01</v>
      </c>
      <c r="H8" s="48">
        <f t="shared" si="1"/>
        <v>169.93438</v>
      </c>
      <c r="I8" s="55">
        <v>60.69</v>
      </c>
      <c r="J8" s="59">
        <f t="shared" si="3"/>
        <v>230.62523000000002</v>
      </c>
      <c r="K8" s="31">
        <f t="shared" si="4"/>
        <v>944.63522999999998</v>
      </c>
      <c r="L8" s="32"/>
      <c r="M8" s="30"/>
      <c r="N8" s="30"/>
    </row>
    <row r="9" spans="1:14" ht="50.25" customHeight="1" x14ac:dyDescent="0.2">
      <c r="A9" s="28" t="s">
        <v>44</v>
      </c>
      <c r="B9" s="28" t="s">
        <v>45</v>
      </c>
      <c r="C9" s="28" t="s">
        <v>25</v>
      </c>
      <c r="D9" s="28" t="s">
        <v>46</v>
      </c>
      <c r="E9" s="29">
        <v>33</v>
      </c>
      <c r="F9" s="83">
        <v>13.862065393518515</v>
      </c>
      <c r="G9" s="31">
        <f t="shared" ref="G9:G14" si="5">(E9*F9)</f>
        <v>457.44815798611097</v>
      </c>
      <c r="H9" s="56">
        <v>134.24</v>
      </c>
      <c r="I9" s="45">
        <f t="shared" si="2"/>
        <v>38.883093428819436</v>
      </c>
      <c r="J9" s="31">
        <f t="shared" si="3"/>
        <v>147.75575502951384</v>
      </c>
      <c r="K9" s="31">
        <f t="shared" si="4"/>
        <v>605.20391301562483</v>
      </c>
      <c r="L9" s="32"/>
      <c r="M9" s="30"/>
      <c r="N9" s="30"/>
    </row>
    <row r="10" spans="1:14" ht="50.25" customHeight="1" x14ac:dyDescent="0.2">
      <c r="A10" s="28" t="s">
        <v>31</v>
      </c>
      <c r="B10" s="37" t="s">
        <v>32</v>
      </c>
      <c r="C10" s="34" t="s">
        <v>33</v>
      </c>
      <c r="D10" s="28" t="s">
        <v>47</v>
      </c>
      <c r="E10" s="29">
        <v>1</v>
      </c>
      <c r="F10" s="83">
        <v>19.724922453703702</v>
      </c>
      <c r="G10" s="31">
        <f t="shared" si="5"/>
        <v>19.724922453703702</v>
      </c>
      <c r="H10" s="56">
        <f t="shared" si="1"/>
        <v>4.6945315439814808</v>
      </c>
      <c r="I10" s="45">
        <f t="shared" si="2"/>
        <v>1.6766184085648148</v>
      </c>
      <c r="J10" s="31">
        <f t="shared" si="3"/>
        <v>6.371149952546296</v>
      </c>
      <c r="K10" s="31">
        <f t="shared" si="4"/>
        <v>26.096072406249998</v>
      </c>
      <c r="L10" s="32"/>
      <c r="M10" s="2"/>
      <c r="N10" s="2"/>
    </row>
    <row r="11" spans="1:14" ht="50.25" customHeight="1" x14ac:dyDescent="0.2">
      <c r="A11" s="28" t="s">
        <v>48</v>
      </c>
      <c r="B11" s="37" t="s">
        <v>19</v>
      </c>
      <c r="C11" s="34" t="s">
        <v>22</v>
      </c>
      <c r="D11" s="28" t="s">
        <v>42</v>
      </c>
      <c r="E11" s="29">
        <v>7</v>
      </c>
      <c r="F11" s="83">
        <v>16.93844849537037</v>
      </c>
      <c r="G11" s="31">
        <f t="shared" si="5"/>
        <v>118.56913946759259</v>
      </c>
      <c r="H11" s="56">
        <f t="shared" si="1"/>
        <v>28.219455193287036</v>
      </c>
      <c r="I11" s="45">
        <f t="shared" si="2"/>
        <v>10.078376854745372</v>
      </c>
      <c r="J11" s="31">
        <f t="shared" si="3"/>
        <v>38.297832048032411</v>
      </c>
      <c r="K11" s="31">
        <f t="shared" si="4"/>
        <v>156.86697151562501</v>
      </c>
      <c r="L11" s="32"/>
      <c r="M11" s="2"/>
      <c r="N11" s="2"/>
    </row>
    <row r="12" spans="1:14" ht="50.25" customHeight="1" x14ac:dyDescent="0.2">
      <c r="A12" s="28" t="s">
        <v>48</v>
      </c>
      <c r="B12" s="28" t="s">
        <v>19</v>
      </c>
      <c r="C12" s="33" t="s">
        <v>22</v>
      </c>
      <c r="D12" s="28" t="s">
        <v>42</v>
      </c>
      <c r="E12" s="29"/>
      <c r="F12" s="83">
        <v>19.147811342592593</v>
      </c>
      <c r="G12" s="31">
        <f t="shared" si="5"/>
        <v>0</v>
      </c>
      <c r="H12" s="56">
        <f t="shared" si="1"/>
        <v>0</v>
      </c>
      <c r="I12" s="45">
        <f t="shared" si="2"/>
        <v>0</v>
      </c>
      <c r="J12" s="31">
        <f t="shared" si="3"/>
        <v>0</v>
      </c>
      <c r="K12" s="31">
        <f t="shared" si="4"/>
        <v>0</v>
      </c>
      <c r="L12" s="32"/>
      <c r="M12" s="30"/>
      <c r="N12" s="30"/>
    </row>
    <row r="13" spans="1:14" ht="50.25" customHeight="1" x14ac:dyDescent="0.2">
      <c r="A13" s="28" t="s">
        <v>49</v>
      </c>
      <c r="B13" s="28" t="s">
        <v>23</v>
      </c>
      <c r="C13" s="34" t="s">
        <v>24</v>
      </c>
      <c r="D13" s="28" t="s">
        <v>52</v>
      </c>
      <c r="E13" s="29"/>
      <c r="F13" s="83">
        <v>14.731360243055557</v>
      </c>
      <c r="G13" s="31">
        <f t="shared" si="5"/>
        <v>0</v>
      </c>
      <c r="H13" s="56">
        <f t="shared" si="1"/>
        <v>0</v>
      </c>
      <c r="I13" s="45">
        <v>10.91</v>
      </c>
      <c r="J13" s="31">
        <f t="shared" si="3"/>
        <v>0</v>
      </c>
      <c r="K13" s="31">
        <f t="shared" si="4"/>
        <v>0</v>
      </c>
      <c r="L13" s="32"/>
      <c r="M13" s="2"/>
      <c r="N13" s="2"/>
    </row>
    <row r="14" spans="1:14" ht="50.25" customHeight="1" x14ac:dyDescent="0.2">
      <c r="A14" s="28" t="s">
        <v>50</v>
      </c>
      <c r="B14" s="28" t="s">
        <v>26</v>
      </c>
      <c r="C14" s="33" t="s">
        <v>27</v>
      </c>
      <c r="D14" s="28" t="s">
        <v>51</v>
      </c>
      <c r="E14" s="29">
        <v>10</v>
      </c>
      <c r="F14" s="83">
        <v>13.090507233796295</v>
      </c>
      <c r="G14" s="31">
        <f t="shared" si="5"/>
        <v>130.90507233796296</v>
      </c>
      <c r="H14" s="56">
        <f t="shared" si="1"/>
        <v>31.155407216435183</v>
      </c>
      <c r="I14" s="45">
        <f t="shared" si="2"/>
        <v>11.126931148726852</v>
      </c>
      <c r="J14" s="31">
        <f t="shared" si="3"/>
        <v>42.28233836516204</v>
      </c>
      <c r="K14" s="31">
        <f t="shared" si="4"/>
        <v>173.18741070312501</v>
      </c>
      <c r="L14" s="32"/>
      <c r="M14" s="2"/>
      <c r="N14" s="2"/>
    </row>
    <row r="15" spans="1:14" ht="25.5" x14ac:dyDescent="0.2">
      <c r="A15" s="38"/>
      <c r="B15" s="38"/>
      <c r="C15" s="38"/>
      <c r="D15" s="38"/>
      <c r="E15" s="38"/>
      <c r="F15" s="84" t="s">
        <v>6</v>
      </c>
      <c r="G15" s="40">
        <f>SUM(G3:G14)</f>
        <v>1744.2780150462963</v>
      </c>
      <c r="H15" s="47">
        <f>SUM(H4:H14)</f>
        <v>429.98828598032412</v>
      </c>
      <c r="I15" s="45">
        <f>SUM(I4:I14)</f>
        <v>155.41663127893517</v>
      </c>
      <c r="J15" s="40">
        <f>SUM(J3:J14)</f>
        <v>563.4017988599536</v>
      </c>
      <c r="K15" s="40">
        <f>SUM(K3:K14)</f>
        <v>2307.6798139062498</v>
      </c>
      <c r="L15" s="28"/>
      <c r="M15" s="28"/>
    </row>
  </sheetData>
  <mergeCells count="13">
    <mergeCell ref="N1:N2"/>
    <mergeCell ref="G1:G2"/>
    <mergeCell ref="L1:M1"/>
    <mergeCell ref="A1:A2"/>
    <mergeCell ref="B1:B2"/>
    <mergeCell ref="C1:C2"/>
    <mergeCell ref="D1:D2"/>
    <mergeCell ref="E1:E2"/>
    <mergeCell ref="F1:F2"/>
    <mergeCell ref="J1:J2"/>
    <mergeCell ref="K1:K2"/>
    <mergeCell ref="H1:H2"/>
    <mergeCell ref="I1:I2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RIEPILOGO STRAORDINARIO 2018</vt:lpstr>
      <vt:lpstr> gennaio 2018</vt:lpstr>
      <vt:lpstr>febbraio 2018</vt:lpstr>
      <vt:lpstr>marzo 2018</vt:lpstr>
      <vt:lpstr>aprile 2018</vt:lpstr>
      <vt:lpstr>maggio 2018</vt:lpstr>
      <vt:lpstr>giugno 2018</vt:lpstr>
      <vt:lpstr>luglio 2018</vt:lpstr>
      <vt:lpstr>agosto 2018</vt:lpstr>
      <vt:lpstr>settembre 2018</vt:lpstr>
      <vt:lpstr>ottobre 2018</vt:lpstr>
      <vt:lpstr>novembre 2018</vt:lpstr>
      <vt:lpstr>dicembre 2018</vt:lpstr>
      <vt:lpstr>somma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Laudisa Giorgio</dc:creator>
  <cp:lastModifiedBy>Mario Loreti</cp:lastModifiedBy>
  <cp:lastPrinted>2018-09-11T11:46:38Z</cp:lastPrinted>
  <dcterms:created xsi:type="dcterms:W3CDTF">2017-02-06T13:20:46Z</dcterms:created>
  <dcterms:modified xsi:type="dcterms:W3CDTF">2019-01-09T08:48:43Z</dcterms:modified>
</cp:coreProperties>
</file>