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20370" windowHeight="12240"/>
  </bookViews>
  <sheets>
    <sheet name="Calcolo Fondo" sheetId="2" r:id="rId1"/>
    <sheet name="Foglio1" sheetId="3" r:id="rId2"/>
    <sheet name="Foglio2" sheetId="4" r:id="rId3"/>
  </sheets>
  <definedNames>
    <definedName name="_xlnm.Print_Area" localSheetId="0">'Calcolo Fondo'!$B$1:$E$47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2" l="1"/>
  <c r="C6" i="2" l="1"/>
  <c r="D21" i="2" l="1"/>
  <c r="C45" i="2" l="1"/>
  <c r="C16" i="2"/>
  <c r="D40" i="2"/>
  <c r="C40" i="2"/>
  <c r="D36" i="2"/>
  <c r="C36" i="2"/>
  <c r="C27" i="2"/>
  <c r="D6" i="2"/>
  <c r="D27" i="2" l="1"/>
  <c r="D37" i="2" s="1"/>
  <c r="C37" i="2"/>
  <c r="C38" i="2" s="1"/>
  <c r="C39" i="2" s="1"/>
  <c r="C41" i="2" s="1"/>
  <c r="C46" i="2" s="1"/>
  <c r="C47" i="2" s="1"/>
  <c r="D47" i="2" s="1"/>
  <c r="D16" i="2" s="1"/>
  <c r="D38" i="2" l="1"/>
  <c r="D46" i="2"/>
  <c r="D39" i="2" l="1"/>
  <c r="D41" i="2" s="1"/>
  <c r="E39" i="2" l="1"/>
</calcChain>
</file>

<file path=xl/sharedStrings.xml><?xml version="1.0" encoding="utf-8"?>
<sst xmlns="http://schemas.openxmlformats.org/spreadsheetml/2006/main" count="48" uniqueCount="48">
  <si>
    <t>DESCRIZIONE</t>
  </si>
  <si>
    <t>Risorse stabili</t>
  </si>
  <si>
    <t>UNICO IMPORTO CONSOLIDATO ANNO 2017 (Art.67 CCNL 22/05/2018)</t>
  </si>
  <si>
    <t>QUOTA DI EURO 83,20 PERSONALE IN SERVIZIO AL 31/12/2015 (ART.67, C.2, LETT.A)</t>
  </si>
  <si>
    <t>DIFFERENZIALI POSIZIONI DI SVILUPPO (ART.67, COMMA 2 LETT.B)</t>
  </si>
  <si>
    <t>PERSONALE TRASFERITO (ART.67, COMMA 2 LETT.E)</t>
  </si>
  <si>
    <t>Risorse variabili soggette al limite</t>
  </si>
  <si>
    <t>FRAZIONI RIA PERSONALE CESSATO  (ART.67, C.32, LETT.D)</t>
  </si>
  <si>
    <t>SERVIZI AGGIUNTIVI E DI MANTENIMENTO (ART.56-QUATER, C.1,LETT.C ed altri servizi aggiuntivi; EX ART.15 C. 5 CCNL 98-01)</t>
  </si>
  <si>
    <t>QUOTA PARTE PERSONALE TRASFERITO NELL'ANNO (ART.67, C.3, LETT.K) CCNL 2016-2018)</t>
  </si>
  <si>
    <t>DECURTAZIONI DEL FONDO - PARTE VARIABILE</t>
  </si>
  <si>
    <t>Totale Risorse variabili soggette al limite</t>
  </si>
  <si>
    <t>Risorse variabili NON soggette al limite</t>
  </si>
  <si>
    <t>INCENTIVI TRIBUTARI - LEGGE n.145/2018 - ART.1 COMMA 1091</t>
  </si>
  <si>
    <t>Totale Risorse variabili NON soggette al limite</t>
  </si>
  <si>
    <t xml:space="preserve">TOTALE  DEPURATO DELLE VOCI NON SOGGETTE AL VINCOLO </t>
  </si>
  <si>
    <t>Personale al 31/12/2018</t>
  </si>
  <si>
    <t>Importo fondo pro capite al 31/12/2018</t>
  </si>
  <si>
    <t>Consistenza</t>
  </si>
  <si>
    <t>Importo totale</t>
  </si>
  <si>
    <t>Limite pro capite soggetto al d.l.34/2019</t>
  </si>
  <si>
    <t>Importi fuori dal limite (d.l. semplificazioni) - CCNL 2016-2018</t>
  </si>
  <si>
    <t>Riduzione/Aumento</t>
  </si>
  <si>
    <t>Personale medio (se inferiore si conta il personale presente al 31/12/2018)</t>
  </si>
  <si>
    <t>Fondo pro capite al 31/12/2021</t>
  </si>
  <si>
    <t>IMPATTO DECRETO CRESCITA SUL FONDO PERSONALE DEI LIVELLI - CON PO</t>
  </si>
  <si>
    <t>Personale al 31/12/2021</t>
  </si>
  <si>
    <t xml:space="preserve"> DECURTAZIONE FONDO - P.O. E ALTE PROFESSIONALITA'</t>
  </si>
  <si>
    <t>Totale Risorse stabili</t>
  </si>
  <si>
    <t>RIA E ASSEGNI AD PERSONAM PERSONALE CESSATO - (ART.67, COMMA 2 LETT.C)</t>
  </si>
  <si>
    <t>INCREMENTO PER RIDUZIONE STABILE STRAORDINARIO - (ART.67, COMMA 2 LETT.G)</t>
  </si>
  <si>
    <t>INCREMENTO DOTAZIONE ORGANICA - (ART.67, COMMA 2 LETT.H)</t>
  </si>
  <si>
    <r>
      <t xml:space="preserve">SPONSORIZZAZIONI, ACCORDI COLLABORAZIONE, ECC. - (ART. 43, L. 449/1997; ART. 67, C.3, lett. A), CCNL 2016-2018) </t>
    </r>
    <r>
      <rPr>
        <b/>
        <vertAlign val="superscript"/>
        <sz val="6"/>
        <rFont val="Arial"/>
        <family val="2"/>
      </rPr>
      <t>(2)</t>
    </r>
  </si>
  <si>
    <t>INTEGRAZIONE 1,2% - (Art.67, C.4, CCNL 216-2018;ART. 15, C.2, CCNL 1998-2001)</t>
  </si>
  <si>
    <t>MESSI NOTIFICATORI - (Art.67, C.3, lett.F) CCNL 20116-2018;ART. 54, CCNL 14.9.2000)</t>
  </si>
  <si>
    <t>RISORSE PIANI RAZIONALIZZAZIONE E RIQUALIFICAZIONE SPESA - (Art.67, co. 3, lett. B) CCNL 216-2018; ART. 16, COMMI 4 E 5, DL 98/2011) (*)</t>
  </si>
  <si>
    <r>
      <t xml:space="preserve">SPECIFICHE DISPOSIZIONI DI LEGGE - (ART.67, C.3, LETT.C) CCNL 2016-2018) </t>
    </r>
    <r>
      <rPr>
        <b/>
        <vertAlign val="superscript"/>
        <sz val="6"/>
        <rFont val="Arial"/>
        <family val="2"/>
      </rPr>
      <t>(3) e (4)</t>
    </r>
  </si>
  <si>
    <r>
      <t xml:space="preserve">ECONOMIE FONDO ANNO PRECEDENTE - (Art. 68, co. 1, ultimo periodo; </t>
    </r>
    <r>
      <rPr>
        <b/>
        <sz val="6"/>
        <color indexed="8"/>
        <rFont val="Arial"/>
        <family val="2"/>
      </rPr>
      <t>ART. 17, C.5, CCNL 1998-2001)</t>
    </r>
  </si>
  <si>
    <t>ECONOMIE FONDO STRAORDINARIO CONFLUITE - (Art.67,C.3, lett.E) CCNL 2016-2018 e ART. 14, C.4, CCNL 1998-2001)</t>
  </si>
  <si>
    <t>QUOTE INCENTIVI FUNZIONI TECNICHE - (Corte dei conti, Sezione Autonomie)</t>
  </si>
  <si>
    <t>RISORSE PIANI RAZIONALIZZAZIONE E RIQUALIFICAZIONE SPESA - (ART. 16, COMMI 4 E 5, DL 98/2011) (*)</t>
  </si>
  <si>
    <r>
      <t xml:space="preserve">COMPENSI PROFESSIONALI LEGALI IN RELAZIONE A SENTENZE FAVOREVOLI - (ART. 27, CCNL 14/9/2000) </t>
    </r>
    <r>
      <rPr>
        <b/>
        <vertAlign val="superscript"/>
        <sz val="6"/>
        <rFont val="Arial"/>
        <family val="2"/>
      </rPr>
      <t>(5) (*)</t>
    </r>
  </si>
  <si>
    <r>
      <t xml:space="preserve">SPONSORIZZAZIONI, ACCORDI DI COLLABORAZIONI, COMPENSI ISTAT, ECC. - (ART. 43, L. 449/1997; ART. 15, C.1, lett. D), CCNL 1998-2001) </t>
    </r>
    <r>
      <rPr>
        <b/>
        <vertAlign val="superscript"/>
        <sz val="6"/>
        <rFont val="Arial"/>
        <family val="2"/>
      </rPr>
      <t>(6)</t>
    </r>
  </si>
  <si>
    <t>TOTALE RISORSE VARIABILI</t>
  </si>
  <si>
    <r>
      <t xml:space="preserve">AUMENTO / DIMINUZIONE FONDO - Art.32, c. 2, d.l. 34/2019 </t>
    </r>
    <r>
      <rPr>
        <b/>
        <sz val="6"/>
        <rFont val="Arial"/>
        <family val="2"/>
      </rPr>
      <t>(Importo teorico utilizzabile nell'ipotesi di nuove risorse da indicare nella costituzione)</t>
    </r>
  </si>
  <si>
    <t>DICHIARAZIONE CONGIUNTA N. 14</t>
  </si>
  <si>
    <t>Comune di MONTEGALLO (AP)</t>
  </si>
  <si>
    <t>TOTALE  FONDO RISORSE DECENTRATE - Importo da prevedere nel Bilancio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</si>
</sst>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_ ;\-#,##0\ "/>
    <numFmt numFmtId="165" formatCode="0_ ;\-0\ "/>
    <numFmt numFmtId="166" formatCode="_-* #,##0_-;\-* #,##0_-;_-* &quot;-&quot;??_-;_-@_-"/>
    <numFmt numFmtId="167" formatCode="#,##0.00_ ;\-#,##0.0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i/>
      <sz val="8"/>
      <name val="Arial"/>
      <family val="2"/>
    </font>
    <font>
      <b/>
      <sz val="6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b/>
      <sz val="9"/>
      <color theme="5"/>
      <name val="Arial"/>
      <family val="2"/>
    </font>
    <font>
      <b/>
      <sz val="9"/>
      <color rgb="FFFF0000"/>
      <name val="Arial"/>
      <family val="2"/>
    </font>
    <font>
      <b/>
      <sz val="9"/>
      <color rgb="FF008000"/>
      <name val="Arial"/>
      <family val="2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6"/>
      <color rgb="FFFF0000"/>
      <name val="Arial"/>
      <family val="2"/>
    </font>
    <font>
      <b/>
      <sz val="6"/>
      <color indexed="8"/>
      <name val="Arial"/>
      <family val="2"/>
    </font>
    <font>
      <b/>
      <vertAlign val="superscript"/>
      <sz val="6"/>
      <name val="Arial"/>
      <family val="2"/>
    </font>
    <font>
      <b/>
      <sz val="9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00FFCC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/>
    <xf numFmtId="166" fontId="0" fillId="0" borderId="0" xfId="0" applyNumberFormat="1" applyAlignment="1">
      <alignment vertical="center"/>
    </xf>
    <xf numFmtId="4" fontId="0" fillId="0" borderId="0" xfId="0" applyNumberFormat="1"/>
    <xf numFmtId="43" fontId="0" fillId="0" borderId="0" xfId="0" applyNumberFormat="1" applyAlignment="1">
      <alignment vertical="center"/>
    </xf>
    <xf numFmtId="166" fontId="0" fillId="0" borderId="0" xfId="0" applyNumberFormat="1"/>
    <xf numFmtId="164" fontId="0" fillId="0" borderId="2" xfId="2" applyNumberFormat="1" applyFont="1" applyFill="1" applyBorder="1" applyAlignment="1" applyProtection="1">
      <alignment vertical="center"/>
    </xf>
    <xf numFmtId="0" fontId="0" fillId="0" borderId="2" xfId="0" applyBorder="1"/>
    <xf numFmtId="164" fontId="0" fillId="0" borderId="2" xfId="2" applyNumberFormat="1" applyFont="1" applyBorder="1" applyAlignment="1" applyProtection="1">
      <alignment vertical="center"/>
    </xf>
    <xf numFmtId="164" fontId="0" fillId="0" borderId="0" xfId="0" applyNumberFormat="1"/>
    <xf numFmtId="167" fontId="1" fillId="4" borderId="2" xfId="2" applyNumberFormat="1" applyFont="1" applyFill="1" applyBorder="1" applyAlignment="1" applyProtection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4" fontId="7" fillId="6" borderId="2" xfId="2" applyNumberFormat="1" applyFont="1" applyFill="1" applyBorder="1" applyAlignment="1" applyProtection="1">
      <alignment vertical="center"/>
      <protection locked="0"/>
    </xf>
    <xf numFmtId="4" fontId="7" fillId="4" borderId="2" xfId="2" applyNumberFormat="1" applyFont="1" applyFill="1" applyBorder="1" applyAlignment="1" applyProtection="1">
      <alignment vertical="center"/>
      <protection locked="0"/>
    </xf>
    <xf numFmtId="4" fontId="7" fillId="5" borderId="2" xfId="2" applyNumberFormat="1" applyFont="1" applyFill="1" applyBorder="1" applyAlignment="1" applyProtection="1">
      <alignment vertical="center"/>
      <protection locked="0"/>
    </xf>
    <xf numFmtId="167" fontId="7" fillId="6" borderId="2" xfId="2" applyNumberFormat="1" applyFont="1" applyFill="1" applyBorder="1" applyAlignment="1" applyProtection="1">
      <alignment vertical="center"/>
      <protection locked="0"/>
    </xf>
    <xf numFmtId="167" fontId="7" fillId="5" borderId="2" xfId="2" applyNumberFormat="1" applyFont="1" applyFill="1" applyBorder="1" applyAlignment="1" applyProtection="1">
      <alignment vertical="center"/>
      <protection locked="0"/>
    </xf>
    <xf numFmtId="167" fontId="8" fillId="6" borderId="2" xfId="2" applyNumberFormat="1" applyFont="1" applyFill="1" applyBorder="1" applyAlignment="1" applyProtection="1">
      <alignment vertical="center"/>
      <protection locked="0"/>
    </xf>
    <xf numFmtId="167" fontId="8" fillId="5" borderId="2" xfId="2" applyNumberFormat="1" applyFont="1" applyFill="1" applyBorder="1" applyAlignment="1" applyProtection="1">
      <alignment vertical="center"/>
      <protection locked="0"/>
    </xf>
    <xf numFmtId="4" fontId="9" fillId="6" borderId="2" xfId="2" applyNumberFormat="1" applyFont="1" applyFill="1" applyBorder="1" applyAlignment="1" applyProtection="1">
      <alignment vertical="center"/>
      <protection locked="0"/>
    </xf>
    <xf numFmtId="4" fontId="7" fillId="10" borderId="2" xfId="2" applyNumberFormat="1" applyFont="1" applyFill="1" applyBorder="1" applyAlignment="1" applyProtection="1">
      <alignment vertical="center"/>
      <protection locked="0"/>
    </xf>
    <xf numFmtId="4" fontId="9" fillId="5" borderId="2" xfId="2" applyNumberFormat="1" applyFont="1" applyFill="1" applyBorder="1" applyAlignment="1" applyProtection="1">
      <alignment vertical="center"/>
      <protection locked="0"/>
    </xf>
    <xf numFmtId="4" fontId="7" fillId="11" borderId="2" xfId="2" applyNumberFormat="1" applyFont="1" applyFill="1" applyBorder="1" applyAlignment="1" applyProtection="1">
      <alignment vertical="center"/>
      <protection locked="0"/>
    </xf>
    <xf numFmtId="4" fontId="10" fillId="4" borderId="2" xfId="2" applyNumberFormat="1" applyFont="1" applyFill="1" applyBorder="1" applyAlignment="1" applyProtection="1">
      <alignment vertical="center"/>
    </xf>
    <xf numFmtId="0" fontId="11" fillId="0" borderId="0" xfId="0" applyFont="1" applyAlignment="1">
      <alignment horizontal="center"/>
    </xf>
    <xf numFmtId="164" fontId="2" fillId="6" borderId="2" xfId="2" applyNumberFormat="1" applyFont="1" applyFill="1" applyBorder="1" applyAlignment="1" applyProtection="1">
      <alignment vertical="center"/>
    </xf>
    <xf numFmtId="167" fontId="2" fillId="4" borderId="2" xfId="2" applyNumberFormat="1" applyFont="1" applyFill="1" applyBorder="1" applyAlignment="1" applyProtection="1">
      <alignment vertical="center"/>
    </xf>
    <xf numFmtId="167" fontId="0" fillId="0" borderId="0" xfId="0" applyNumberFormat="1"/>
    <xf numFmtId="4" fontId="2" fillId="0" borderId="0" xfId="0" applyNumberFormat="1" applyFont="1"/>
    <xf numFmtId="10" fontId="2" fillId="12" borderId="6" xfId="1" applyNumberFormat="1" applyFont="1" applyFill="1" applyBorder="1" applyAlignment="1">
      <alignment horizontal="center"/>
    </xf>
    <xf numFmtId="167" fontId="2" fillId="0" borderId="0" xfId="0" applyNumberFormat="1" applyFont="1"/>
    <xf numFmtId="0" fontId="12" fillId="0" borderId="0" xfId="0" applyFont="1" applyAlignment="1">
      <alignment horizontal="center"/>
    </xf>
    <xf numFmtId="49" fontId="5" fillId="0" borderId="2" xfId="0" applyNumberFormat="1" applyFont="1" applyFill="1" applyBorder="1" applyAlignment="1" applyProtection="1">
      <alignment vertical="center"/>
    </xf>
    <xf numFmtId="49" fontId="13" fillId="0" borderId="2" xfId="0" applyNumberFormat="1" applyFont="1" applyFill="1" applyBorder="1" applyAlignment="1" applyProtection="1">
      <alignment horizontal="right" vertical="center" indent="1"/>
    </xf>
    <xf numFmtId="0" fontId="5" fillId="3" borderId="2" xfId="0" applyFont="1" applyFill="1" applyBorder="1" applyAlignment="1" applyProtection="1">
      <alignment horizontal="right" vertical="center" indent="1"/>
    </xf>
    <xf numFmtId="49" fontId="5" fillId="4" borderId="2" xfId="0" applyNumberFormat="1" applyFont="1" applyFill="1" applyBorder="1" applyAlignment="1" applyProtection="1">
      <alignment vertical="center"/>
    </xf>
    <xf numFmtId="4" fontId="16" fillId="9" borderId="3" xfId="2" applyNumberFormat="1" applyFont="1" applyFill="1" applyBorder="1" applyAlignment="1" applyProtection="1">
      <alignment vertical="center"/>
    </xf>
    <xf numFmtId="4" fontId="16" fillId="3" borderId="2" xfId="2" applyNumberFormat="1" applyFont="1" applyFill="1" applyBorder="1" applyAlignment="1" applyProtection="1">
      <alignment vertical="center"/>
    </xf>
    <xf numFmtId="4" fontId="16" fillId="8" borderId="4" xfId="2" applyNumberFormat="1" applyFont="1" applyFill="1" applyBorder="1" applyAlignment="1" applyProtection="1">
      <alignment vertical="center"/>
    </xf>
    <xf numFmtId="4" fontId="16" fillId="4" borderId="5" xfId="2" applyNumberFormat="1" applyFont="1" applyFill="1" applyBorder="1" applyAlignment="1" applyProtection="1">
      <alignment horizontal="right" vertical="center"/>
    </xf>
    <xf numFmtId="4" fontId="7" fillId="4" borderId="2" xfId="2" applyNumberFormat="1" applyFont="1" applyFill="1" applyBorder="1" applyAlignment="1" applyProtection="1">
      <alignment vertical="center"/>
    </xf>
    <xf numFmtId="167" fontId="2" fillId="4" borderId="2" xfId="0" applyNumberFormat="1" applyFont="1" applyFill="1" applyBorder="1" applyAlignment="1">
      <alignment vertical="center"/>
    </xf>
    <xf numFmtId="167" fontId="16" fillId="3" borderId="3" xfId="2" applyNumberFormat="1" applyFont="1" applyFill="1" applyBorder="1" applyAlignment="1" applyProtection="1">
      <alignment vertical="center"/>
    </xf>
    <xf numFmtId="4" fontId="16" fillId="2" borderId="2" xfId="2" applyNumberFormat="1" applyFont="1" applyFill="1" applyBorder="1" applyAlignment="1" applyProtection="1">
      <alignment vertical="center"/>
    </xf>
    <xf numFmtId="0" fontId="4" fillId="14" borderId="1" xfId="0" applyFont="1" applyFill="1" applyBorder="1" applyAlignment="1" applyProtection="1">
      <alignment horizontal="left" vertical="center"/>
    </xf>
    <xf numFmtId="0" fontId="16" fillId="7" borderId="2" xfId="0" applyFont="1" applyFill="1" applyBorder="1" applyAlignment="1" applyProtection="1">
      <alignment horizontal="centerContinuous" vertical="center"/>
    </xf>
    <xf numFmtId="165" fontId="16" fillId="7" borderId="2" xfId="2" applyNumberFormat="1" applyFont="1" applyFill="1" applyBorder="1" applyAlignment="1" applyProtection="1">
      <alignment horizontal="centerContinuous" vertical="center"/>
    </xf>
    <xf numFmtId="49" fontId="13" fillId="0" borderId="2" xfId="0" applyNumberFormat="1" applyFont="1" applyFill="1" applyBorder="1" applyAlignment="1" applyProtection="1">
      <alignment horizontal="left" vertical="center" indent="1"/>
    </xf>
    <xf numFmtId="4" fontId="16" fillId="4" borderId="8" xfId="2" applyNumberFormat="1" applyFont="1" applyFill="1" applyBorder="1" applyAlignment="1" applyProtection="1">
      <alignment horizontal="right" vertical="center"/>
    </xf>
    <xf numFmtId="0" fontId="4" fillId="0" borderId="2" xfId="0" applyFont="1" applyFill="1" applyBorder="1" applyAlignment="1" applyProtection="1">
      <alignment horizontal="left" vertical="center"/>
    </xf>
    <xf numFmtId="164" fontId="6" fillId="0" borderId="4" xfId="2" applyNumberFormat="1" applyFont="1" applyFill="1" applyBorder="1" applyAlignment="1" applyProtection="1">
      <alignment vertical="center"/>
    </xf>
    <xf numFmtId="164" fontId="7" fillId="11" borderId="2" xfId="2" applyNumberFormat="1" applyFont="1" applyFill="1" applyBorder="1" applyAlignment="1" applyProtection="1">
      <alignment horizontal="center" vertical="center"/>
    </xf>
    <xf numFmtId="0" fontId="4" fillId="14" borderId="7" xfId="0" applyFont="1" applyFill="1" applyBorder="1" applyAlignment="1" applyProtection="1">
      <alignment horizontal="left" vertical="center"/>
    </xf>
    <xf numFmtId="0" fontId="4" fillId="14" borderId="6" xfId="0" applyFont="1" applyFill="1" applyBorder="1" applyAlignment="1" applyProtection="1">
      <alignment horizontal="left" vertical="center"/>
    </xf>
    <xf numFmtId="0" fontId="4" fillId="14" borderId="2" xfId="0" applyFont="1" applyFill="1" applyBorder="1" applyAlignment="1" applyProtection="1">
      <alignment horizontal="left" vertical="center"/>
    </xf>
    <xf numFmtId="0" fontId="17" fillId="13" borderId="7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/>
    </xf>
    <xf numFmtId="0" fontId="17" fillId="13" borderId="6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</cellXfs>
  <cellStyles count="3">
    <cellStyle name="Migliaia 2" xfId="2"/>
    <cellStyle name="Normale" xfId="0" builtinId="0"/>
    <cellStyle name="Percentuale" xfId="1" builtinId="5"/>
  </cellStyles>
  <dxfs count="0"/>
  <tableStyles count="0" defaultTableStyle="TableStyleMedium9" defaultPivotStyle="PivotStyleLight16"/>
  <colors>
    <mruColors>
      <color rgb="FFFF5050"/>
      <color rgb="FFFF6600"/>
      <color rgb="FF00FFCC"/>
      <color rgb="FFCCFF66"/>
      <color rgb="FFFF9900"/>
      <color rgb="FFFF66FF"/>
      <color rgb="FF008000"/>
      <color rgb="FF66FFFF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0"/>
  <sheetViews>
    <sheetView tabSelected="1" topLeftCell="A31" zoomScale="130" zoomScaleNormal="130" workbookViewId="0">
      <selection activeCell="F35" sqref="F35:I43"/>
    </sheetView>
  </sheetViews>
  <sheetFormatPr defaultColWidth="8.85546875" defaultRowHeight="15" x14ac:dyDescent="0.25"/>
  <cols>
    <col min="1" max="1" width="5.28515625" style="1" customWidth="1"/>
    <col min="2" max="2" width="98.7109375" style="1" customWidth="1"/>
    <col min="3" max="3" width="19.7109375" style="1" customWidth="1"/>
    <col min="4" max="4" width="20" style="1" customWidth="1"/>
    <col min="5" max="5" width="20.5703125" style="1" customWidth="1"/>
    <col min="6" max="6" width="10.42578125" style="1" bestFit="1" customWidth="1"/>
    <col min="7" max="7" width="13.28515625" style="1" customWidth="1"/>
    <col min="8" max="8" width="9.7109375" style="1" bestFit="1" customWidth="1"/>
    <col min="9" max="9" width="12" style="1" bestFit="1" customWidth="1"/>
    <col min="10" max="16384" width="8.85546875" style="1"/>
  </cols>
  <sheetData>
    <row r="1" spans="2:11" ht="23.25" customHeight="1" x14ac:dyDescent="0.25">
      <c r="B1" s="59" t="s">
        <v>46</v>
      </c>
      <c r="C1" s="60"/>
      <c r="D1" s="61"/>
    </row>
    <row r="2" spans="2:11" ht="5.25" customHeight="1" x14ac:dyDescent="0.25"/>
    <row r="3" spans="2:11" ht="24" customHeight="1" x14ac:dyDescent="0.25">
      <c r="B3" s="56" t="s">
        <v>25</v>
      </c>
      <c r="C3" s="57"/>
      <c r="D3" s="58"/>
    </row>
    <row r="4" spans="2:11" ht="24" customHeight="1" x14ac:dyDescent="0.25">
      <c r="B4" s="46" t="s">
        <v>0</v>
      </c>
      <c r="C4" s="47">
        <v>2018</v>
      </c>
      <c r="D4" s="47">
        <v>2021</v>
      </c>
    </row>
    <row r="5" spans="2:11" x14ac:dyDescent="0.25">
      <c r="B5" s="55" t="s">
        <v>1</v>
      </c>
      <c r="C5" s="45"/>
      <c r="D5" s="45"/>
      <c r="I5" s="29"/>
      <c r="K5" s="32"/>
    </row>
    <row r="6" spans="2:11" x14ac:dyDescent="0.25">
      <c r="B6" s="36" t="s">
        <v>2</v>
      </c>
      <c r="C6" s="13">
        <f>12490.59+1706.19+709.82+866.57</f>
        <v>15773.17</v>
      </c>
      <c r="D6" s="23">
        <f>+C6</f>
        <v>15773.17</v>
      </c>
      <c r="F6" s="3"/>
      <c r="H6" s="3"/>
      <c r="I6" s="31"/>
      <c r="K6" s="32"/>
    </row>
    <row r="7" spans="2:11" x14ac:dyDescent="0.25">
      <c r="B7" s="33" t="s">
        <v>3</v>
      </c>
      <c r="C7" s="21"/>
      <c r="D7" s="15">
        <v>332.8</v>
      </c>
      <c r="I7" s="29"/>
      <c r="K7" s="32"/>
    </row>
    <row r="8" spans="2:11" x14ac:dyDescent="0.25">
      <c r="B8" s="33" t="s">
        <v>4</v>
      </c>
      <c r="C8" s="13">
        <v>162.69999999999999</v>
      </c>
      <c r="D8" s="23">
        <v>189.87</v>
      </c>
      <c r="E8" s="2"/>
      <c r="F8" s="5"/>
      <c r="I8" s="29"/>
      <c r="K8" s="32"/>
    </row>
    <row r="9" spans="2:11" x14ac:dyDescent="0.25">
      <c r="B9" s="33" t="s">
        <v>29</v>
      </c>
      <c r="C9" s="13">
        <v>2277.9899999999998</v>
      </c>
      <c r="D9" s="15">
        <f>+C9+153.53</f>
        <v>2431.52</v>
      </c>
      <c r="E9" s="25"/>
      <c r="F9" s="5"/>
    </row>
    <row r="10" spans="2:11" x14ac:dyDescent="0.25">
      <c r="B10" s="33" t="s">
        <v>45</v>
      </c>
      <c r="C10" s="13"/>
      <c r="D10" s="15"/>
    </row>
    <row r="11" spans="2:11" x14ac:dyDescent="0.25">
      <c r="B11" s="33" t="s">
        <v>5</v>
      </c>
      <c r="C11" s="13"/>
      <c r="D11" s="15"/>
      <c r="I11" s="3"/>
    </row>
    <row r="12" spans="2:11" x14ac:dyDescent="0.25">
      <c r="B12" s="33" t="s">
        <v>30</v>
      </c>
      <c r="C12" s="13"/>
      <c r="D12" s="15"/>
    </row>
    <row r="13" spans="2:11" x14ac:dyDescent="0.25">
      <c r="B13" s="33" t="s">
        <v>31</v>
      </c>
      <c r="C13" s="13"/>
      <c r="D13" s="15"/>
      <c r="I13" s="28"/>
    </row>
    <row r="14" spans="2:11" x14ac:dyDescent="0.25">
      <c r="B14" s="34" t="s">
        <v>27</v>
      </c>
      <c r="C14" s="20">
        <v>-2615.87</v>
      </c>
      <c r="D14" s="22">
        <v>-2700.07</v>
      </c>
      <c r="F14" s="5"/>
      <c r="G14" s="3"/>
    </row>
    <row r="15" spans="2:11" x14ac:dyDescent="0.25">
      <c r="B15" s="48" t="s">
        <v>44</v>
      </c>
      <c r="C15" s="13"/>
      <c r="D15" s="14">
        <v>0</v>
      </c>
      <c r="E15" s="25"/>
    </row>
    <row r="16" spans="2:11" x14ac:dyDescent="0.25">
      <c r="B16" s="35" t="s">
        <v>28</v>
      </c>
      <c r="C16" s="44">
        <f>+SUM(C6:C14)-C15</f>
        <v>15597.990000000002</v>
      </c>
      <c r="D16" s="44">
        <f>+SUM(D6:D14)-D15</f>
        <v>16027.29</v>
      </c>
      <c r="E16" s="4"/>
      <c r="F16" s="5"/>
    </row>
    <row r="17" spans="2:6" x14ac:dyDescent="0.25">
      <c r="B17" s="53" t="s">
        <v>6</v>
      </c>
      <c r="C17" s="45"/>
      <c r="D17" s="54"/>
    </row>
    <row r="18" spans="2:6" x14ac:dyDescent="0.25">
      <c r="B18" s="33" t="s">
        <v>32</v>
      </c>
      <c r="C18" s="16"/>
      <c r="D18" s="17"/>
    </row>
    <row r="19" spans="2:6" x14ac:dyDescent="0.25">
      <c r="B19" s="33" t="s">
        <v>36</v>
      </c>
      <c r="C19" s="16"/>
      <c r="D19" s="17"/>
      <c r="F19" s="5"/>
    </row>
    <row r="20" spans="2:6" x14ac:dyDescent="0.25">
      <c r="B20" s="33" t="s">
        <v>7</v>
      </c>
      <c r="C20" s="16">
        <v>107.71</v>
      </c>
      <c r="D20" s="17">
        <v>38.380000000000003</v>
      </c>
    </row>
    <row r="21" spans="2:6" x14ac:dyDescent="0.25">
      <c r="B21" s="33" t="s">
        <v>33</v>
      </c>
      <c r="C21" s="16"/>
      <c r="D21" s="23">
        <f>+C21</f>
        <v>0</v>
      </c>
    </row>
    <row r="22" spans="2:6" x14ac:dyDescent="0.25">
      <c r="B22" s="33" t="s">
        <v>34</v>
      </c>
      <c r="C22" s="16"/>
      <c r="D22" s="17"/>
    </row>
    <row r="23" spans="2:6" x14ac:dyDescent="0.25">
      <c r="B23" s="33" t="s">
        <v>8</v>
      </c>
      <c r="C23" s="16"/>
      <c r="D23" s="17"/>
    </row>
    <row r="24" spans="2:6" x14ac:dyDescent="0.25">
      <c r="B24" s="33" t="s">
        <v>9</v>
      </c>
      <c r="C24" s="16"/>
      <c r="D24" s="17"/>
      <c r="E24" s="2"/>
    </row>
    <row r="25" spans="2:6" x14ac:dyDescent="0.25">
      <c r="B25" s="33" t="s">
        <v>35</v>
      </c>
      <c r="C25" s="16"/>
      <c r="D25" s="17"/>
    </row>
    <row r="26" spans="2:6" x14ac:dyDescent="0.25">
      <c r="B26" s="34" t="s">
        <v>10</v>
      </c>
      <c r="C26" s="18"/>
      <c r="D26" s="19"/>
    </row>
    <row r="27" spans="2:6" x14ac:dyDescent="0.25">
      <c r="B27" s="35" t="s">
        <v>11</v>
      </c>
      <c r="C27" s="43">
        <f>SUM(C18:C26)</f>
        <v>107.71</v>
      </c>
      <c r="D27" s="43">
        <f>SUM(D18:D26)</f>
        <v>38.380000000000003</v>
      </c>
    </row>
    <row r="28" spans="2:6" x14ac:dyDescent="0.25">
      <c r="B28" s="53" t="s">
        <v>12</v>
      </c>
      <c r="C28" s="45"/>
      <c r="D28" s="54"/>
    </row>
    <row r="29" spans="2:6" x14ac:dyDescent="0.25">
      <c r="B29" s="33" t="s">
        <v>37</v>
      </c>
      <c r="C29" s="16">
        <v>3929.7</v>
      </c>
      <c r="D29" s="17">
        <v>8230.39</v>
      </c>
    </row>
    <row r="30" spans="2:6" x14ac:dyDescent="0.25">
      <c r="B30" s="33" t="s">
        <v>38</v>
      </c>
      <c r="C30" s="16"/>
      <c r="D30" s="17"/>
    </row>
    <row r="31" spans="2:6" x14ac:dyDescent="0.25">
      <c r="B31" s="33" t="s">
        <v>39</v>
      </c>
      <c r="C31" s="16"/>
      <c r="D31" s="17"/>
    </row>
    <row r="32" spans="2:6" x14ac:dyDescent="0.25">
      <c r="B32" s="33" t="s">
        <v>41</v>
      </c>
      <c r="C32" s="16"/>
      <c r="D32" s="17"/>
    </row>
    <row r="33" spans="2:8" x14ac:dyDescent="0.25">
      <c r="B33" s="33" t="s">
        <v>42</v>
      </c>
      <c r="C33" s="16"/>
      <c r="D33" s="17"/>
    </row>
    <row r="34" spans="2:8" x14ac:dyDescent="0.25">
      <c r="B34" s="33" t="s">
        <v>13</v>
      </c>
      <c r="C34" s="16"/>
      <c r="D34" s="17"/>
    </row>
    <row r="35" spans="2:8" x14ac:dyDescent="0.25">
      <c r="B35" s="33" t="s">
        <v>40</v>
      </c>
      <c r="C35" s="16"/>
      <c r="D35" s="17"/>
    </row>
    <row r="36" spans="2:8" x14ac:dyDescent="0.25">
      <c r="B36" s="35" t="s">
        <v>14</v>
      </c>
      <c r="C36" s="37">
        <f>SUM(C29:C35)</f>
        <v>3929.7</v>
      </c>
      <c r="D36" s="37">
        <f>SUM(D29:D35)</f>
        <v>8230.39</v>
      </c>
    </row>
    <row r="37" spans="2:8" x14ac:dyDescent="0.25">
      <c r="B37" s="35" t="s">
        <v>43</v>
      </c>
      <c r="C37" s="38">
        <f>+C27+C36</f>
        <v>4037.41</v>
      </c>
      <c r="D37" s="38">
        <f>+D27+D36</f>
        <v>8268.7699999999986</v>
      </c>
    </row>
    <row r="38" spans="2:8" ht="19.5" customHeight="1" thickBot="1" x14ac:dyDescent="0.3">
      <c r="B38" s="45" t="s">
        <v>47</v>
      </c>
      <c r="C38" s="39">
        <f>+C37+C16</f>
        <v>19635.400000000001</v>
      </c>
      <c r="D38" s="39">
        <f>+D37+D16</f>
        <v>24296.059999999998</v>
      </c>
      <c r="E38" s="25" t="s">
        <v>22</v>
      </c>
      <c r="H38" s="3"/>
    </row>
    <row r="39" spans="2:8" ht="21" customHeight="1" thickBot="1" x14ac:dyDescent="0.3">
      <c r="B39" s="50" t="s">
        <v>15</v>
      </c>
      <c r="C39" s="49">
        <f>+C38-C36</f>
        <v>15705.7</v>
      </c>
      <c r="D39" s="40">
        <f>+D38-D36</f>
        <v>16065.669999999998</v>
      </c>
      <c r="E39" s="30">
        <f>+D39/C39-1</f>
        <v>2.2919704311173517E-2</v>
      </c>
      <c r="G39" s="5"/>
    </row>
    <row r="40" spans="2:8" x14ac:dyDescent="0.25">
      <c r="B40" s="50" t="s">
        <v>21</v>
      </c>
      <c r="C40" s="24">
        <f>+C8</f>
        <v>162.69999999999999</v>
      </c>
      <c r="D40" s="24">
        <f>+D7+D8</f>
        <v>522.67000000000007</v>
      </c>
      <c r="F40" s="9"/>
      <c r="G40" s="9"/>
    </row>
    <row r="41" spans="2:8" x14ac:dyDescent="0.25">
      <c r="B41" s="50" t="s">
        <v>20</v>
      </c>
      <c r="C41" s="41">
        <f>+C39-C40</f>
        <v>15543</v>
      </c>
      <c r="D41" s="41">
        <f>+D39-D40</f>
        <v>15542.999999999998</v>
      </c>
      <c r="F41" s="9"/>
      <c r="G41" s="9"/>
    </row>
    <row r="42" spans="2:8" x14ac:dyDescent="0.25">
      <c r="B42" s="51"/>
      <c r="C42" s="52" t="s">
        <v>18</v>
      </c>
      <c r="D42" s="52" t="s">
        <v>19</v>
      </c>
      <c r="F42" s="9"/>
    </row>
    <row r="43" spans="2:8" x14ac:dyDescent="0.25">
      <c r="B43" s="6" t="s">
        <v>16</v>
      </c>
      <c r="C43" s="26">
        <v>3</v>
      </c>
      <c r="D43" s="7"/>
    </row>
    <row r="44" spans="2:8" x14ac:dyDescent="0.25">
      <c r="B44" s="8" t="s">
        <v>26</v>
      </c>
      <c r="C44" s="26">
        <v>3</v>
      </c>
      <c r="D44" s="7"/>
    </row>
    <row r="45" spans="2:8" x14ac:dyDescent="0.25">
      <c r="B45" s="8" t="s">
        <v>23</v>
      </c>
      <c r="C45" s="27">
        <f>IF(C44&gt;C43,+(C43+C44)/2,C43)</f>
        <v>3</v>
      </c>
      <c r="D45" s="7"/>
      <c r="E45" s="11"/>
      <c r="F45" s="11"/>
      <c r="G45" s="11"/>
      <c r="H45" s="12"/>
    </row>
    <row r="46" spans="2:8" x14ac:dyDescent="0.25">
      <c r="B46" s="6" t="s">
        <v>17</v>
      </c>
      <c r="C46" s="10">
        <f>+C41/C43</f>
        <v>5181</v>
      </c>
      <c r="D46" s="27">
        <f>+C46*C43</f>
        <v>15543</v>
      </c>
      <c r="E46" s="5"/>
      <c r="F46" s="3"/>
    </row>
    <row r="47" spans="2:8" x14ac:dyDescent="0.25">
      <c r="B47" s="8" t="s">
        <v>24</v>
      </c>
      <c r="C47" s="10">
        <f>+IF(C45&lt;C43,D46/C45,C46)</f>
        <v>5181</v>
      </c>
      <c r="D47" s="42">
        <f>+IF(C45&lt;C43,C47*C45,C47*C45)</f>
        <v>15543</v>
      </c>
      <c r="E47" s="28"/>
      <c r="F47" s="3"/>
      <c r="G47" s="5"/>
      <c r="H47" s="5"/>
    </row>
    <row r="48" spans="2:8" x14ac:dyDescent="0.25">
      <c r="G48" s="3"/>
    </row>
    <row r="49" spans="7:7" x14ac:dyDescent="0.25">
      <c r="G49" s="3"/>
    </row>
    <row r="50" spans="7:7" x14ac:dyDescent="0.25">
      <c r="G50" s="29"/>
    </row>
  </sheetData>
  <mergeCells count="2">
    <mergeCell ref="B3:D3"/>
    <mergeCell ref="B1:D1"/>
  </mergeCells>
  <pageMargins left="0.70866141732283472" right="0.70866141732283472" top="0.31496062992125984" bottom="0.35433070866141736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Calcolo Fondo</vt:lpstr>
      <vt:lpstr>Foglio1</vt:lpstr>
      <vt:lpstr>Foglio2</vt:lpstr>
      <vt:lpstr>'Calcolo Fondo'!Area_stampa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vincenzo.giannotti</dc:creator>
  <cp:lastModifiedBy>ragioneria</cp:lastModifiedBy>
  <cp:lastPrinted>2021-07-26T13:15:37Z</cp:lastPrinted>
  <dcterms:created xsi:type="dcterms:W3CDTF">2019-05-08T07:12:17Z</dcterms:created>
  <dcterms:modified xsi:type="dcterms:W3CDTF">2021-08-07T12:17:58Z</dcterms:modified>
</cp:coreProperties>
</file>