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 activeTab="3"/>
  </bookViews>
  <sheets>
    <sheet name="Foglio3" sheetId="3" r:id="rId1"/>
    <sheet name="2016 (2)" sheetId="4" r:id="rId2"/>
    <sheet name="2018" sheetId="6" r:id="rId3"/>
    <sheet name="2017 -1 (2)" sheetId="7" r:id="rId4"/>
  </sheets>
  <calcPr calcId="125725"/>
</workbook>
</file>

<file path=xl/calcChain.xml><?xml version="1.0" encoding="utf-8"?>
<calcChain xmlns="http://schemas.openxmlformats.org/spreadsheetml/2006/main">
  <c r="I24" i="7"/>
  <c r="I23"/>
  <c r="I25" s="1"/>
  <c r="I26" s="1"/>
  <c r="G17"/>
  <c r="G15"/>
  <c r="E15"/>
  <c r="E17" s="1"/>
  <c r="D15"/>
  <c r="D17" s="1"/>
  <c r="C15"/>
  <c r="C16" s="1"/>
  <c r="B15"/>
  <c r="B16" s="1"/>
  <c r="H14"/>
  <c r="F14"/>
  <c r="F13"/>
  <c r="H13" s="1"/>
  <c r="H12"/>
  <c r="F12"/>
  <c r="H11"/>
  <c r="F11"/>
  <c r="H10"/>
  <c r="F10"/>
  <c r="F9"/>
  <c r="H9" s="1"/>
  <c r="H8"/>
  <c r="F8"/>
  <c r="H7"/>
  <c r="F7"/>
  <c r="H6"/>
  <c r="F6"/>
  <c r="F5"/>
  <c r="H5" s="1"/>
  <c r="H4"/>
  <c r="F4"/>
  <c r="H3"/>
  <c r="F3"/>
  <c r="G15" i="6"/>
  <c r="G17" s="1"/>
  <c r="E15"/>
  <c r="D15"/>
  <c r="C15"/>
  <c r="C16" s="1"/>
  <c r="B15"/>
  <c r="B16" s="1"/>
  <c r="I24"/>
  <c r="I23"/>
  <c r="I25" s="1"/>
  <c r="I26" s="1"/>
  <c r="E17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4"/>
  <c r="H4" s="1"/>
  <c r="F3"/>
  <c r="H3" s="1"/>
  <c r="D24" i="4"/>
  <c r="H24" s="1"/>
  <c r="D23"/>
  <c r="H23" s="1"/>
  <c r="C16"/>
  <c r="D22"/>
  <c r="H22" s="1"/>
  <c r="G17"/>
  <c r="E15"/>
  <c r="D15"/>
  <c r="D17" s="1"/>
  <c r="C15"/>
  <c r="B15"/>
  <c r="B16"/>
  <c r="F14"/>
  <c r="H13"/>
  <c r="F13"/>
  <c r="H12"/>
  <c r="F12"/>
  <c r="F11"/>
  <c r="H11" s="1"/>
  <c r="F10"/>
  <c r="H10" s="1"/>
  <c r="F9"/>
  <c r="H9" s="1"/>
  <c r="F8"/>
  <c r="H8" s="1"/>
  <c r="F7"/>
  <c r="H7" s="1"/>
  <c r="F6"/>
  <c r="H6" s="1"/>
  <c r="F5"/>
  <c r="H5" s="1"/>
  <c r="H4"/>
  <c r="F4"/>
  <c r="H3"/>
  <c r="F3"/>
  <c r="I27" i="7" l="1"/>
  <c r="I28" s="1"/>
  <c r="F16"/>
  <c r="H16" s="1"/>
  <c r="F15"/>
  <c r="H15" s="1"/>
  <c r="C17"/>
  <c r="B17"/>
  <c r="D17" i="6"/>
  <c r="C17"/>
  <c r="F15"/>
  <c r="H15" s="1"/>
  <c r="B17"/>
  <c r="D22" s="1"/>
  <c r="H22" s="1"/>
  <c r="I27"/>
  <c r="I28" s="1"/>
  <c r="H14" i="4"/>
  <c r="F15"/>
  <c r="H15" s="1"/>
  <c r="E17"/>
  <c r="C17"/>
  <c r="F16"/>
  <c r="H16" s="1"/>
  <c r="B17"/>
  <c r="D22" i="7" l="1"/>
  <c r="H22" s="1"/>
  <c r="F17"/>
  <c r="F16" i="6"/>
  <c r="H16" s="1"/>
  <c r="F17"/>
  <c r="D21" s="1"/>
  <c r="H21" s="1"/>
  <c r="F17" i="4"/>
  <c r="D21" s="1"/>
  <c r="H21" s="1"/>
  <c r="H25" s="1"/>
  <c r="D23" i="7" l="1"/>
  <c r="H23" s="1"/>
  <c r="H17"/>
  <c r="H19" s="1"/>
  <c r="D24"/>
  <c r="H24" s="1"/>
  <c r="D21"/>
  <c r="H21" s="1"/>
  <c r="D23" i="6"/>
  <c r="H23" s="1"/>
  <c r="H25" s="1"/>
  <c r="D24"/>
  <c r="H24" s="1"/>
  <c r="H17"/>
  <c r="H19" s="1"/>
  <c r="H17" i="4"/>
  <c r="H19" s="1"/>
  <c r="H26" s="1"/>
  <c r="H26" i="7" l="1"/>
  <c r="H25"/>
  <c r="H26" i="6"/>
  <c r="H27" s="1"/>
  <c r="H28" s="1"/>
  <c r="H27" i="4"/>
  <c r="H28" s="1"/>
  <c r="I24"/>
  <c r="I23"/>
  <c r="H27" i="7" l="1"/>
  <c r="H28" s="1"/>
  <c r="I25" i="4"/>
  <c r="I26" s="1"/>
  <c r="I27" s="1"/>
  <c r="I28" s="1"/>
</calcChain>
</file>

<file path=xl/sharedStrings.xml><?xml version="1.0" encoding="utf-8"?>
<sst xmlns="http://schemas.openxmlformats.org/spreadsheetml/2006/main" count="84" uniqueCount="36">
  <si>
    <t>Stipendio base</t>
  </si>
  <si>
    <t>Tredicesima Mensilita'</t>
  </si>
  <si>
    <t>Totale</t>
  </si>
  <si>
    <t>Totale generale</t>
  </si>
  <si>
    <t>ONERI RIFLESSI</t>
  </si>
  <si>
    <t>1)EX CPDEL IMPONIBILE</t>
  </si>
  <si>
    <t>3)IRAP IMPONIBILE</t>
  </si>
  <si>
    <t>4)INAIL IMPONIBILE</t>
  </si>
  <si>
    <t>Imponibile</t>
  </si>
  <si>
    <t>Contributi</t>
  </si>
  <si>
    <t>Aliquote %</t>
  </si>
  <si>
    <t>Totale oreri riflessi</t>
  </si>
  <si>
    <t>Riduzione 2,50% (ex Inadel)</t>
  </si>
  <si>
    <t>Totale parziale</t>
  </si>
  <si>
    <t>Totale competenze pagate gennaio-dicembre 2018</t>
  </si>
  <si>
    <t>2)EX INADEL IMPONIBILE TFR 80% di 9.304,13</t>
  </si>
  <si>
    <t>PROG.</t>
  </si>
  <si>
    <t>COMPARTO</t>
  </si>
  <si>
    <t>Totale retribuzione corrisposta 2016</t>
  </si>
  <si>
    <t>138,32*80/100*2,5/100</t>
  </si>
  <si>
    <t>Quota spettanza Comune di Poggiodomo Anno 2016 1/3</t>
  </si>
  <si>
    <t>Quota spettanza BIM (Capoconvenzione) Anno 2016 2/3</t>
  </si>
  <si>
    <t>nov-16</t>
  </si>
  <si>
    <t xml:space="preserve">IL RESPONSABILE SERVIZIO BIM </t>
  </si>
  <si>
    <t>Dott.Filippo Mancanelli</t>
  </si>
  <si>
    <t>Prospetto di riparto spese servizio convenzionato di Segreteria-Anagrafe tra i Comuni di Poggiodomo (Pg) e BIM  Cascia Anno 2016</t>
  </si>
  <si>
    <t xml:space="preserve">2)EX INADEL IMPONIBILE TFR 80% di 21.577,76 </t>
  </si>
  <si>
    <t>Prospetto di riparto spese servizio convenzionato di Segreteria-Anagrafe tra i Comuni di Poggiodomo (Pg) e BIM  Cascia Anno 2017</t>
  </si>
  <si>
    <t>Prospetto di riparto spese servizio convenzionato di Segreteria-Anagrafe tra i Comuni di Poggiodomo (Pg) e BIM  Cascia Anno 2018</t>
  </si>
  <si>
    <t>nov-18</t>
  </si>
  <si>
    <t>Quota spettanza Comune di Poggiodomo Anno 2018 1/3</t>
  </si>
  <si>
    <t>Quota spettanza BIM (Capoconvenzione) Anno 2018 2/3</t>
  </si>
  <si>
    <t>Quota spettanza Comune di Poggiodomo Anno 2017 1/3</t>
  </si>
  <si>
    <t>Quota spettanza BIM (Capoconvenzione) Anno 2017 2/3</t>
  </si>
  <si>
    <t>Cascia, li 31/12/18</t>
  </si>
  <si>
    <t>BRUNI MATTEO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</si>
</sst>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4" fontId="1" fillId="0" borderId="1" xfId="0" applyNumberFormat="1" applyFont="1" applyBorder="1"/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49" fontId="0" fillId="0" borderId="1" xfId="0" applyNumberFormat="1" applyBorder="1" applyAlignment="1">
      <alignment vertical="top" wrapText="1"/>
    </xf>
    <xf numFmtId="4" fontId="0" fillId="0" borderId="1" xfId="0" applyNumberFormat="1" applyFill="1" applyBorder="1"/>
    <xf numFmtId="0" fontId="1" fillId="0" borderId="0" xfId="0" applyFont="1" applyBorder="1" applyAlignme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/>
    <xf numFmtId="4" fontId="1" fillId="0" borderId="1" xfId="0" applyNumberFormat="1" applyFont="1" applyBorder="1" applyAlignment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/>
    <xf numFmtId="49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0" fontId="1" fillId="0" borderId="2" xfId="0" applyFont="1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 applyAlignment="1"/>
    <xf numFmtId="0" fontId="1" fillId="0" borderId="1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4"/>
  <sheetViews>
    <sheetView zoomScaleNormal="100" workbookViewId="0">
      <selection activeCell="C34" sqref="C34"/>
    </sheetView>
  </sheetViews>
  <sheetFormatPr defaultRowHeight="15"/>
  <cols>
    <col min="1" max="1" width="32.5703125" customWidth="1"/>
    <col min="2" max="2" width="17.85546875" customWidth="1"/>
    <col min="3" max="3" width="17.42578125" customWidth="1"/>
    <col min="4" max="4" width="18.7109375" customWidth="1"/>
    <col min="5" max="7" width="12.28515625" customWidth="1"/>
    <col min="8" max="8" width="16.85546875" customWidth="1"/>
    <col min="9" max="9" width="12" bestFit="1" customWidth="1"/>
  </cols>
  <sheetData>
    <row r="1" spans="1:10">
      <c r="A1" s="20" t="s">
        <v>25</v>
      </c>
      <c r="B1" s="20"/>
      <c r="C1" s="20"/>
      <c r="D1" s="20"/>
      <c r="E1" s="20"/>
      <c r="F1" s="20"/>
      <c r="G1" s="20"/>
      <c r="H1" s="20"/>
      <c r="I1" s="21"/>
    </row>
    <row r="2" spans="1:10" ht="45">
      <c r="A2" s="14" t="s">
        <v>35</v>
      </c>
      <c r="B2" s="11" t="s">
        <v>0</v>
      </c>
      <c r="C2" s="11" t="s">
        <v>16</v>
      </c>
      <c r="D2" s="11" t="s">
        <v>17</v>
      </c>
      <c r="E2" s="11"/>
      <c r="F2" s="11" t="s">
        <v>2</v>
      </c>
      <c r="G2" s="11" t="s">
        <v>12</v>
      </c>
      <c r="H2" s="11" t="s">
        <v>18</v>
      </c>
      <c r="I2" s="11"/>
      <c r="J2" s="1"/>
    </row>
    <row r="3" spans="1:10">
      <c r="A3" s="15">
        <v>42370</v>
      </c>
      <c r="B3" s="2"/>
      <c r="C3" s="2"/>
      <c r="D3" s="2"/>
      <c r="E3" s="2"/>
      <c r="F3" s="2">
        <f>SUM(B3:E3)</f>
        <v>0</v>
      </c>
      <c r="G3" s="2"/>
      <c r="H3" s="2">
        <f>SUM(F3:G3)</f>
        <v>0</v>
      </c>
      <c r="I3" s="5"/>
    </row>
    <row r="4" spans="1:10">
      <c r="A4" s="15">
        <v>42401</v>
      </c>
      <c r="B4" s="2"/>
      <c r="C4" s="2"/>
      <c r="D4" s="2"/>
      <c r="E4" s="2"/>
      <c r="F4" s="2">
        <f t="shared" ref="F4:F17" si="0">SUM(B4:E4)</f>
        <v>0</v>
      </c>
      <c r="G4" s="2"/>
      <c r="H4" s="2">
        <f t="shared" ref="H4:H17" si="1">SUM(F4:G4)</f>
        <v>0</v>
      </c>
      <c r="I4" s="5"/>
    </row>
    <row r="5" spans="1:10">
      <c r="A5" s="15">
        <v>42430</v>
      </c>
      <c r="B5" s="2"/>
      <c r="C5" s="2"/>
      <c r="D5" s="2"/>
      <c r="E5" s="2"/>
      <c r="F5" s="2">
        <f t="shared" si="0"/>
        <v>0</v>
      </c>
      <c r="G5" s="2"/>
      <c r="H5" s="2">
        <f t="shared" si="1"/>
        <v>0</v>
      </c>
      <c r="I5" s="5"/>
    </row>
    <row r="6" spans="1:10">
      <c r="A6" s="15">
        <v>42461</v>
      </c>
      <c r="B6" s="2"/>
      <c r="C6" s="2"/>
      <c r="D6" s="2"/>
      <c r="E6" s="2"/>
      <c r="F6" s="2">
        <f t="shared" si="0"/>
        <v>0</v>
      </c>
      <c r="G6" s="2"/>
      <c r="H6" s="2">
        <f t="shared" si="1"/>
        <v>0</v>
      </c>
      <c r="I6" s="5"/>
    </row>
    <row r="7" spans="1:10">
      <c r="A7" s="15">
        <v>42491</v>
      </c>
      <c r="B7" s="2"/>
      <c r="C7" s="2"/>
      <c r="D7" s="2"/>
      <c r="E7" s="2"/>
      <c r="F7" s="2">
        <f t="shared" si="0"/>
        <v>0</v>
      </c>
      <c r="G7" s="2"/>
      <c r="H7" s="2">
        <f t="shared" si="1"/>
        <v>0</v>
      </c>
      <c r="I7" s="5"/>
    </row>
    <row r="8" spans="1:10">
      <c r="A8" s="15">
        <v>42522</v>
      </c>
      <c r="B8" s="2"/>
      <c r="C8" s="2"/>
      <c r="D8" s="2"/>
      <c r="E8" s="2"/>
      <c r="F8" s="2">
        <f t="shared" si="0"/>
        <v>0</v>
      </c>
      <c r="G8" s="2"/>
      <c r="H8" s="2">
        <f t="shared" si="1"/>
        <v>0</v>
      </c>
      <c r="I8" s="5"/>
    </row>
    <row r="9" spans="1:10">
      <c r="A9" s="15">
        <v>42552</v>
      </c>
      <c r="B9" s="2"/>
      <c r="C9" s="2"/>
      <c r="D9" s="2"/>
      <c r="E9" s="2"/>
      <c r="F9" s="2">
        <f t="shared" si="0"/>
        <v>0</v>
      </c>
      <c r="G9" s="2"/>
      <c r="H9" s="2">
        <f t="shared" si="1"/>
        <v>0</v>
      </c>
      <c r="I9" s="5"/>
    </row>
    <row r="10" spans="1:10">
      <c r="A10" s="15">
        <v>42583</v>
      </c>
      <c r="B10" s="2"/>
      <c r="C10" s="2"/>
      <c r="D10" s="2"/>
      <c r="E10" s="2"/>
      <c r="F10" s="2">
        <f t="shared" si="0"/>
        <v>0</v>
      </c>
      <c r="G10" s="2"/>
      <c r="H10" s="2">
        <f t="shared" si="1"/>
        <v>0</v>
      </c>
      <c r="I10" s="5"/>
    </row>
    <row r="11" spans="1:10">
      <c r="A11" s="15">
        <v>42614</v>
      </c>
      <c r="B11" s="2"/>
      <c r="C11" s="2"/>
      <c r="D11" s="2"/>
      <c r="E11" s="2"/>
      <c r="F11" s="2">
        <f t="shared" si="0"/>
        <v>0</v>
      </c>
      <c r="G11" s="2"/>
      <c r="H11" s="2">
        <f t="shared" si="1"/>
        <v>0</v>
      </c>
      <c r="I11" s="5"/>
    </row>
    <row r="12" spans="1:10">
      <c r="A12" s="15">
        <v>42644</v>
      </c>
      <c r="B12" s="2"/>
      <c r="C12" s="2"/>
      <c r="D12" s="2"/>
      <c r="E12" s="2"/>
      <c r="F12" s="2">
        <f t="shared" si="0"/>
        <v>0</v>
      </c>
      <c r="G12" s="2"/>
      <c r="H12" s="2">
        <f t="shared" si="1"/>
        <v>0</v>
      </c>
      <c r="I12" s="5"/>
    </row>
    <row r="13" spans="1:10">
      <c r="A13" s="16" t="s">
        <v>22</v>
      </c>
      <c r="B13" s="2"/>
      <c r="C13" s="2"/>
      <c r="D13" s="2"/>
      <c r="E13" s="2"/>
      <c r="F13" s="2">
        <f t="shared" si="0"/>
        <v>0</v>
      </c>
      <c r="G13" s="2"/>
      <c r="H13" s="2">
        <f t="shared" si="1"/>
        <v>0</v>
      </c>
      <c r="I13" s="5"/>
    </row>
    <row r="14" spans="1:10">
      <c r="A14" s="15">
        <v>42705</v>
      </c>
      <c r="B14" s="2">
        <v>1621.18</v>
      </c>
      <c r="C14" s="2">
        <v>38.64</v>
      </c>
      <c r="D14" s="2">
        <v>42.28</v>
      </c>
      <c r="E14" s="2"/>
      <c r="F14" s="2">
        <f t="shared" si="0"/>
        <v>1702.1000000000001</v>
      </c>
      <c r="G14" s="2">
        <v>-33.19</v>
      </c>
      <c r="H14" s="2">
        <f t="shared" si="1"/>
        <v>1668.91</v>
      </c>
      <c r="I14" s="5"/>
    </row>
    <row r="15" spans="1:10">
      <c r="A15" s="4" t="s">
        <v>13</v>
      </c>
      <c r="B15" s="2">
        <f>SUM(B14)</f>
        <v>1621.18</v>
      </c>
      <c r="C15" s="2">
        <f t="shared" ref="C15:E15" si="2">SUM(C14)</f>
        <v>38.64</v>
      </c>
      <c r="D15" s="2">
        <f t="shared" si="2"/>
        <v>42.28</v>
      </c>
      <c r="E15" s="2">
        <f t="shared" si="2"/>
        <v>0</v>
      </c>
      <c r="F15" s="2">
        <f t="shared" si="0"/>
        <v>1702.1000000000001</v>
      </c>
      <c r="G15" s="2">
        <v>-2.76</v>
      </c>
      <c r="H15" s="2">
        <f t="shared" si="1"/>
        <v>1699.3400000000001</v>
      </c>
      <c r="I15" s="5"/>
    </row>
    <row r="16" spans="1:10">
      <c r="A16" s="4" t="s">
        <v>1</v>
      </c>
      <c r="B16" s="2">
        <f>SUM(B14/12)</f>
        <v>135.09833333333333</v>
      </c>
      <c r="C16" s="2">
        <f>SUM(C14/12)</f>
        <v>3.22</v>
      </c>
      <c r="D16" s="2"/>
      <c r="E16" s="2"/>
      <c r="F16" s="2">
        <f t="shared" si="0"/>
        <v>138.31833333333333</v>
      </c>
      <c r="G16" s="2" t="s">
        <v>19</v>
      </c>
      <c r="H16" s="2">
        <f t="shared" si="1"/>
        <v>138.31833333333333</v>
      </c>
      <c r="I16" s="5"/>
    </row>
    <row r="17" spans="1:9">
      <c r="A17" s="4" t="s">
        <v>3</v>
      </c>
      <c r="B17" s="2">
        <f>SUM(B15:B16)</f>
        <v>1756.2783333333334</v>
      </c>
      <c r="C17" s="2">
        <f t="shared" ref="C17:E17" si="3">SUM(C15:C16)</f>
        <v>41.86</v>
      </c>
      <c r="D17" s="2">
        <f t="shared" si="3"/>
        <v>42.28</v>
      </c>
      <c r="E17" s="2">
        <f t="shared" si="3"/>
        <v>0</v>
      </c>
      <c r="F17" s="2">
        <f t="shared" si="0"/>
        <v>1840.4183333333333</v>
      </c>
      <c r="G17" s="2">
        <f>SUM(G15:G16)</f>
        <v>-2.76</v>
      </c>
      <c r="H17" s="2">
        <f t="shared" si="1"/>
        <v>1837.6583333333333</v>
      </c>
      <c r="I17" s="2"/>
    </row>
    <row r="18" spans="1:9">
      <c r="A18" s="8"/>
      <c r="B18" s="2"/>
      <c r="C18" s="2"/>
      <c r="D18" s="2"/>
      <c r="E18" s="2"/>
      <c r="F18" s="2"/>
      <c r="G18" s="2"/>
      <c r="H18" s="2"/>
      <c r="I18" s="2"/>
    </row>
    <row r="19" spans="1:9">
      <c r="A19" s="5"/>
      <c r="B19" s="22" t="s">
        <v>14</v>
      </c>
      <c r="C19" s="22"/>
      <c r="D19" s="22"/>
      <c r="E19" s="22"/>
      <c r="F19" s="13"/>
      <c r="G19" s="13"/>
      <c r="H19" s="3">
        <f>SUM(H17:H18)</f>
        <v>1837.6583333333333</v>
      </c>
      <c r="I19" s="2"/>
    </row>
    <row r="20" spans="1:9">
      <c r="A20" s="4" t="s">
        <v>4</v>
      </c>
      <c r="B20" s="5"/>
      <c r="C20" s="5"/>
      <c r="D20" s="6" t="s">
        <v>8</v>
      </c>
      <c r="E20" s="6" t="s">
        <v>10</v>
      </c>
      <c r="F20" s="6"/>
      <c r="G20" s="6"/>
      <c r="H20" s="6" t="s">
        <v>9</v>
      </c>
      <c r="I20" s="2"/>
    </row>
    <row r="21" spans="1:9">
      <c r="A21" s="4" t="s">
        <v>5</v>
      </c>
      <c r="B21" s="5"/>
      <c r="C21" s="5"/>
      <c r="D21" s="2">
        <f>SUM(F17)</f>
        <v>1840.4183333333333</v>
      </c>
      <c r="E21" s="2">
        <v>23.8</v>
      </c>
      <c r="F21" s="2"/>
      <c r="G21" s="2"/>
      <c r="H21" s="2">
        <f>SUM(D21*E21/100)</f>
        <v>438.01956333333334</v>
      </c>
      <c r="I21" s="2"/>
    </row>
    <row r="22" spans="1:9" ht="37.5" customHeight="1">
      <c r="A22" s="8" t="s">
        <v>15</v>
      </c>
      <c r="B22" s="5"/>
      <c r="C22" s="5"/>
      <c r="D22" s="2">
        <f>SUM(B17*80/100)</f>
        <v>1405.0226666666667</v>
      </c>
      <c r="E22" s="2">
        <v>6.1</v>
      </c>
      <c r="F22" s="2"/>
      <c r="G22" s="2"/>
      <c r="H22" s="2">
        <f>SUM(D22*6.1/100)</f>
        <v>85.70638266666667</v>
      </c>
      <c r="I22" s="9"/>
    </row>
    <row r="23" spans="1:9">
      <c r="A23" s="4" t="s">
        <v>6</v>
      </c>
      <c r="B23" s="5"/>
      <c r="C23" s="5"/>
      <c r="D23" s="2">
        <f>SUM(F17)</f>
        <v>1840.4183333333333</v>
      </c>
      <c r="E23" s="2">
        <v>8.5</v>
      </c>
      <c r="F23" s="2"/>
      <c r="G23" s="2"/>
      <c r="H23" s="2">
        <f>SUM(D23*E23/100)</f>
        <v>156.43555833333335</v>
      </c>
      <c r="I23" s="2">
        <f>SUM(I17*8.5/100)</f>
        <v>0</v>
      </c>
    </row>
    <row r="24" spans="1:9">
      <c r="A24" s="4" t="s">
        <v>7</v>
      </c>
      <c r="B24" s="5"/>
      <c r="C24" s="5"/>
      <c r="D24" s="2">
        <f>SUM(F17)</f>
        <v>1840.4183333333333</v>
      </c>
      <c r="E24" s="7">
        <v>0.505</v>
      </c>
      <c r="F24" s="7"/>
      <c r="G24" s="7"/>
      <c r="H24" s="2">
        <f>SUM(D24*E24/100)</f>
        <v>9.2941125833333338</v>
      </c>
      <c r="I24" s="2">
        <f>SUM(I17*0.505/100)</f>
        <v>0</v>
      </c>
    </row>
    <row r="25" spans="1:9">
      <c r="A25" s="5"/>
      <c r="B25" s="22" t="s">
        <v>11</v>
      </c>
      <c r="C25" s="22"/>
      <c r="D25" s="22"/>
      <c r="E25" s="22"/>
      <c r="F25" s="13"/>
      <c r="G25" s="13"/>
      <c r="H25" s="3">
        <f>SUM(H21:H24)</f>
        <v>689.45561691666671</v>
      </c>
      <c r="I25" s="3">
        <f>SUM(I21:I24)</f>
        <v>0</v>
      </c>
    </row>
    <row r="26" spans="1:9">
      <c r="A26" s="5"/>
      <c r="B26" s="22" t="s">
        <v>3</v>
      </c>
      <c r="C26" s="22"/>
      <c r="D26" s="22"/>
      <c r="E26" s="22"/>
      <c r="F26" s="13"/>
      <c r="G26" s="13"/>
      <c r="H26" s="3">
        <f>SUM(H19+H25)</f>
        <v>2527.11395025</v>
      </c>
      <c r="I26" s="3">
        <f>SUM(I17+I25)</f>
        <v>0</v>
      </c>
    </row>
    <row r="27" spans="1:9">
      <c r="A27" s="5"/>
      <c r="B27" s="23" t="s">
        <v>20</v>
      </c>
      <c r="C27" s="23"/>
      <c r="D27" s="23"/>
      <c r="E27" s="23"/>
      <c r="F27" s="12"/>
      <c r="G27" s="12"/>
      <c r="H27" s="3">
        <f>SUM(H26/3)</f>
        <v>842.37131675000001</v>
      </c>
      <c r="I27" s="3">
        <f>SUM(I26/3)</f>
        <v>0</v>
      </c>
    </row>
    <row r="28" spans="1:9">
      <c r="A28" s="5"/>
      <c r="B28" s="23" t="s">
        <v>21</v>
      </c>
      <c r="C28" s="23"/>
      <c r="D28" s="23"/>
      <c r="E28" s="23"/>
      <c r="F28" s="12"/>
      <c r="G28" s="12"/>
      <c r="H28" s="3">
        <f>SUM(H26-H27)</f>
        <v>1684.7426335</v>
      </c>
      <c r="I28" s="3">
        <f>SUM(I26-I27)</f>
        <v>0</v>
      </c>
    </row>
    <row r="29" spans="1:9">
      <c r="A29" s="18"/>
      <c r="B29" s="18"/>
      <c r="C29" s="18"/>
      <c r="D29" s="18"/>
      <c r="E29" s="18"/>
      <c r="F29" s="18"/>
      <c r="G29" s="18"/>
      <c r="H29" s="18"/>
    </row>
    <row r="30" spans="1:9">
      <c r="A30" s="10"/>
      <c r="B30" s="10"/>
      <c r="C30" s="10"/>
      <c r="D30" s="10"/>
      <c r="E30" s="10"/>
      <c r="F30" s="10"/>
      <c r="G30" s="10"/>
      <c r="H30" s="10"/>
    </row>
    <row r="31" spans="1:9">
      <c r="A31" s="10" t="s">
        <v>34</v>
      </c>
      <c r="B31" s="10"/>
      <c r="C31" s="10"/>
      <c r="D31" s="10"/>
      <c r="E31" s="10"/>
      <c r="F31" s="10"/>
      <c r="G31" s="10"/>
      <c r="H31" s="10"/>
    </row>
    <row r="33" spans="1:2">
      <c r="A33" s="19" t="s">
        <v>23</v>
      </c>
      <c r="B33" s="19"/>
    </row>
    <row r="34" spans="1:2">
      <c r="A34" s="19" t="s">
        <v>24</v>
      </c>
      <c r="B34" s="19"/>
    </row>
  </sheetData>
  <mergeCells count="9">
    <mergeCell ref="A29:H29"/>
    <mergeCell ref="A33:B33"/>
    <mergeCell ref="A34:B34"/>
    <mergeCell ref="A1:I1"/>
    <mergeCell ref="B19:E19"/>
    <mergeCell ref="B25:E25"/>
    <mergeCell ref="B26:E26"/>
    <mergeCell ref="B27:E27"/>
    <mergeCell ref="B28:E28"/>
  </mergeCells>
  <pageMargins left="0.7" right="0.7" top="0.75" bottom="0.75" header="0.3" footer="0.3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zoomScaleNormal="100" workbookViewId="0">
      <selection activeCell="A2" sqref="A2"/>
    </sheetView>
  </sheetViews>
  <sheetFormatPr defaultRowHeight="15"/>
  <cols>
    <col min="1" max="1" width="32.5703125" customWidth="1"/>
    <col min="2" max="2" width="17.85546875" customWidth="1"/>
    <col min="3" max="3" width="17.42578125" customWidth="1"/>
    <col min="4" max="4" width="18.7109375" customWidth="1"/>
    <col min="5" max="7" width="12.28515625" customWidth="1"/>
    <col min="8" max="8" width="16.85546875" customWidth="1"/>
    <col min="9" max="9" width="12" bestFit="1" customWidth="1"/>
  </cols>
  <sheetData>
    <row r="1" spans="1:10">
      <c r="A1" s="20" t="s">
        <v>28</v>
      </c>
      <c r="B1" s="20"/>
      <c r="C1" s="20"/>
      <c r="D1" s="20"/>
      <c r="E1" s="20"/>
      <c r="F1" s="20"/>
      <c r="G1" s="20"/>
      <c r="H1" s="20"/>
      <c r="I1" s="21"/>
    </row>
    <row r="2" spans="1:10" ht="45">
      <c r="A2" s="14" t="s">
        <v>35</v>
      </c>
      <c r="B2" s="11" t="s">
        <v>0</v>
      </c>
      <c r="C2" s="11" t="s">
        <v>16</v>
      </c>
      <c r="D2" s="11" t="s">
        <v>17</v>
      </c>
      <c r="E2" s="11"/>
      <c r="F2" s="11" t="s">
        <v>2</v>
      </c>
      <c r="G2" s="11" t="s">
        <v>12</v>
      </c>
      <c r="H2" s="11" t="s">
        <v>18</v>
      </c>
      <c r="I2" s="11"/>
      <c r="J2" s="1"/>
    </row>
    <row r="3" spans="1:10">
      <c r="A3" s="15">
        <v>43101</v>
      </c>
      <c r="B3" s="2">
        <v>1621.18</v>
      </c>
      <c r="C3" s="2">
        <v>38.64</v>
      </c>
      <c r="D3" s="2">
        <v>42.28</v>
      </c>
      <c r="E3" s="2"/>
      <c r="F3" s="2">
        <f>SUM(B3:E3)</f>
        <v>1702.1000000000001</v>
      </c>
      <c r="G3" s="2">
        <v>-33.19</v>
      </c>
      <c r="H3" s="2">
        <f>SUM(F3:G3)</f>
        <v>1668.91</v>
      </c>
      <c r="I3" s="5"/>
    </row>
    <row r="4" spans="1:10">
      <c r="A4" s="15">
        <v>43132</v>
      </c>
      <c r="B4" s="2">
        <v>1621.18</v>
      </c>
      <c r="C4" s="2">
        <v>38.64</v>
      </c>
      <c r="D4" s="2">
        <v>42.28</v>
      </c>
      <c r="E4" s="2"/>
      <c r="F4" s="2">
        <f t="shared" ref="F4:F17" si="0">SUM(B4:E4)</f>
        <v>1702.1000000000001</v>
      </c>
      <c r="G4" s="2">
        <v>-33.19</v>
      </c>
      <c r="H4" s="2">
        <f t="shared" ref="H4:H17" si="1">SUM(F4:G4)</f>
        <v>1668.91</v>
      </c>
      <c r="I4" s="5"/>
    </row>
    <row r="5" spans="1:10">
      <c r="A5" s="15">
        <v>43160</v>
      </c>
      <c r="B5" s="2">
        <v>1621.18</v>
      </c>
      <c r="C5" s="2">
        <v>38.64</v>
      </c>
      <c r="D5" s="2">
        <v>42.28</v>
      </c>
      <c r="E5" s="2"/>
      <c r="F5" s="2">
        <f t="shared" si="0"/>
        <v>1702.1000000000001</v>
      </c>
      <c r="G5" s="2">
        <v>-33.19</v>
      </c>
      <c r="H5" s="2">
        <f t="shared" si="1"/>
        <v>1668.91</v>
      </c>
      <c r="I5" s="5"/>
    </row>
    <row r="6" spans="1:10">
      <c r="A6" s="15">
        <v>43191</v>
      </c>
      <c r="B6" s="2">
        <v>1621.18</v>
      </c>
      <c r="C6" s="2">
        <v>38.64</v>
      </c>
      <c r="D6" s="2">
        <v>42.28</v>
      </c>
      <c r="E6" s="2"/>
      <c r="F6" s="2">
        <f t="shared" si="0"/>
        <v>1702.1000000000001</v>
      </c>
      <c r="G6" s="2">
        <v>-33.19</v>
      </c>
      <c r="H6" s="2">
        <f t="shared" si="1"/>
        <v>1668.91</v>
      </c>
      <c r="I6" s="5"/>
    </row>
    <row r="7" spans="1:10">
      <c r="A7" s="15">
        <v>43221</v>
      </c>
      <c r="B7" s="2">
        <v>1621.18</v>
      </c>
      <c r="C7" s="2">
        <v>38.64</v>
      </c>
      <c r="D7" s="2">
        <v>42.28</v>
      </c>
      <c r="E7" s="2"/>
      <c r="F7" s="2">
        <f t="shared" si="0"/>
        <v>1702.1000000000001</v>
      </c>
      <c r="G7" s="2">
        <v>-33.19</v>
      </c>
      <c r="H7" s="2">
        <f t="shared" si="1"/>
        <v>1668.91</v>
      </c>
      <c r="I7" s="5"/>
    </row>
    <row r="8" spans="1:10">
      <c r="A8" s="15">
        <v>43252</v>
      </c>
      <c r="B8" s="2">
        <v>1621.18</v>
      </c>
      <c r="C8" s="2">
        <v>38.64</v>
      </c>
      <c r="D8" s="2">
        <v>42.28</v>
      </c>
      <c r="E8" s="2"/>
      <c r="F8" s="2">
        <f t="shared" si="0"/>
        <v>1702.1000000000001</v>
      </c>
      <c r="G8" s="2">
        <v>-33.19</v>
      </c>
      <c r="H8" s="2">
        <f t="shared" si="1"/>
        <v>1668.91</v>
      </c>
      <c r="I8" s="5"/>
    </row>
    <row r="9" spans="1:10">
      <c r="A9" s="15">
        <v>43282</v>
      </c>
      <c r="B9" s="2"/>
      <c r="C9" s="2"/>
      <c r="D9" s="2"/>
      <c r="E9" s="2"/>
      <c r="F9" s="2">
        <f t="shared" si="0"/>
        <v>0</v>
      </c>
      <c r="G9" s="2"/>
      <c r="H9" s="2">
        <f t="shared" si="1"/>
        <v>0</v>
      </c>
      <c r="I9" s="5"/>
    </row>
    <row r="10" spans="1:10">
      <c r="A10" s="15">
        <v>43313</v>
      </c>
      <c r="B10" s="2"/>
      <c r="C10" s="2"/>
      <c r="D10" s="2"/>
      <c r="E10" s="2"/>
      <c r="F10" s="2">
        <f t="shared" si="0"/>
        <v>0</v>
      </c>
      <c r="G10" s="2"/>
      <c r="H10" s="2">
        <f t="shared" si="1"/>
        <v>0</v>
      </c>
      <c r="I10" s="5"/>
    </row>
    <row r="11" spans="1:10">
      <c r="A11" s="15">
        <v>43344</v>
      </c>
      <c r="B11" s="2"/>
      <c r="C11" s="2"/>
      <c r="D11" s="2"/>
      <c r="E11" s="2"/>
      <c r="F11" s="2">
        <f t="shared" si="0"/>
        <v>0</v>
      </c>
      <c r="G11" s="2"/>
      <c r="H11" s="2">
        <f t="shared" si="1"/>
        <v>0</v>
      </c>
      <c r="I11" s="5"/>
    </row>
    <row r="12" spans="1:10">
      <c r="A12" s="15">
        <v>43374</v>
      </c>
      <c r="B12" s="2"/>
      <c r="C12" s="2"/>
      <c r="D12" s="2"/>
      <c r="E12" s="2"/>
      <c r="F12" s="2">
        <f t="shared" si="0"/>
        <v>0</v>
      </c>
      <c r="G12" s="2"/>
      <c r="H12" s="2">
        <f t="shared" si="1"/>
        <v>0</v>
      </c>
      <c r="I12" s="5"/>
    </row>
    <row r="13" spans="1:10">
      <c r="A13" s="16" t="s">
        <v>29</v>
      </c>
      <c r="B13" s="2"/>
      <c r="C13" s="2"/>
      <c r="D13" s="2"/>
      <c r="E13" s="2"/>
      <c r="F13" s="2">
        <f t="shared" si="0"/>
        <v>0</v>
      </c>
      <c r="G13" s="2"/>
      <c r="H13" s="2">
        <f t="shared" si="1"/>
        <v>0</v>
      </c>
      <c r="I13" s="5"/>
    </row>
    <row r="14" spans="1:10">
      <c r="A14" s="15">
        <v>43435</v>
      </c>
      <c r="B14" s="2"/>
      <c r="C14" s="2"/>
      <c r="D14" s="2"/>
      <c r="E14" s="2"/>
      <c r="F14" s="2">
        <f t="shared" si="0"/>
        <v>0</v>
      </c>
      <c r="G14" s="2"/>
      <c r="H14" s="2">
        <f t="shared" si="1"/>
        <v>0</v>
      </c>
      <c r="I14" s="5"/>
    </row>
    <row r="15" spans="1:10">
      <c r="A15" s="4" t="s">
        <v>13</v>
      </c>
      <c r="B15" s="2">
        <f>SUM(B3:B14)</f>
        <v>9727.08</v>
      </c>
      <c r="C15" s="2">
        <f t="shared" ref="C15:E15" si="2">SUM(C3:C14)</f>
        <v>231.83999999999997</v>
      </c>
      <c r="D15" s="2">
        <f t="shared" si="2"/>
        <v>253.68</v>
      </c>
      <c r="E15" s="2">
        <f t="shared" si="2"/>
        <v>0</v>
      </c>
      <c r="F15" s="2">
        <f t="shared" si="0"/>
        <v>10212.6</v>
      </c>
      <c r="G15" s="2">
        <f>SUM(G3:G14)</f>
        <v>-199.14</v>
      </c>
      <c r="H15" s="2">
        <f t="shared" si="1"/>
        <v>10013.460000000001</v>
      </c>
      <c r="I15" s="5"/>
    </row>
    <row r="16" spans="1:10">
      <c r="A16" s="4" t="s">
        <v>1</v>
      </c>
      <c r="B16" s="2">
        <f>SUM(B15/12)</f>
        <v>810.59</v>
      </c>
      <c r="C16" s="2">
        <f t="shared" ref="C16" si="3">SUM(C15/12)</f>
        <v>19.319999999999997</v>
      </c>
      <c r="D16" s="2"/>
      <c r="E16" s="2"/>
      <c r="F16" s="2">
        <f t="shared" si="0"/>
        <v>829.91000000000008</v>
      </c>
      <c r="G16" s="2">
        <v>-16.600000000000001</v>
      </c>
      <c r="H16" s="2">
        <f t="shared" si="1"/>
        <v>813.31000000000006</v>
      </c>
      <c r="I16" s="5"/>
    </row>
    <row r="17" spans="1:9">
      <c r="A17" s="4" t="s">
        <v>3</v>
      </c>
      <c r="B17" s="2">
        <f>SUM(B15:B16)</f>
        <v>10537.67</v>
      </c>
      <c r="C17" s="2">
        <f t="shared" ref="C17:E17" si="4">SUM(C15:C16)</f>
        <v>251.15999999999997</v>
      </c>
      <c r="D17" s="2">
        <f t="shared" si="4"/>
        <v>253.68</v>
      </c>
      <c r="E17" s="2">
        <f t="shared" si="4"/>
        <v>0</v>
      </c>
      <c r="F17" s="2">
        <f t="shared" si="0"/>
        <v>11042.51</v>
      </c>
      <c r="G17" s="2">
        <f>SUM(G15:G16)</f>
        <v>-215.73999999999998</v>
      </c>
      <c r="H17" s="2">
        <f t="shared" si="1"/>
        <v>10826.77</v>
      </c>
      <c r="I17" s="2"/>
    </row>
    <row r="18" spans="1:9">
      <c r="A18" s="8"/>
      <c r="B18" s="2"/>
      <c r="C18" s="2"/>
      <c r="D18" s="2"/>
      <c r="E18" s="2"/>
      <c r="F18" s="2"/>
      <c r="G18" s="2"/>
      <c r="H18" s="2"/>
      <c r="I18" s="2"/>
    </row>
    <row r="19" spans="1:9">
      <c r="A19" s="5"/>
      <c r="B19" s="22" t="s">
        <v>14</v>
      </c>
      <c r="C19" s="22"/>
      <c r="D19" s="22"/>
      <c r="E19" s="22"/>
      <c r="F19" s="13"/>
      <c r="G19" s="13"/>
      <c r="H19" s="3">
        <f>SUM(H17:H18)</f>
        <v>10826.77</v>
      </c>
      <c r="I19" s="2"/>
    </row>
    <row r="20" spans="1:9">
      <c r="A20" s="4" t="s">
        <v>4</v>
      </c>
      <c r="B20" s="5"/>
      <c r="C20" s="5"/>
      <c r="D20" s="6" t="s">
        <v>8</v>
      </c>
      <c r="E20" s="6" t="s">
        <v>10</v>
      </c>
      <c r="F20" s="6"/>
      <c r="G20" s="6"/>
      <c r="H20" s="6" t="s">
        <v>9</v>
      </c>
      <c r="I20" s="2"/>
    </row>
    <row r="21" spans="1:9">
      <c r="A21" s="4" t="s">
        <v>5</v>
      </c>
      <c r="B21" s="5"/>
      <c r="C21" s="5"/>
      <c r="D21" s="2">
        <f>SUM(F17)</f>
        <v>11042.51</v>
      </c>
      <c r="E21" s="2">
        <v>23.8</v>
      </c>
      <c r="F21" s="2"/>
      <c r="G21" s="2"/>
      <c r="H21" s="2">
        <f>SUM(D21*E21/100)</f>
        <v>2628.1173800000001</v>
      </c>
      <c r="I21" s="2"/>
    </row>
    <row r="22" spans="1:9" ht="37.5" customHeight="1">
      <c r="A22" s="8" t="s">
        <v>26</v>
      </c>
      <c r="B22" s="5"/>
      <c r="C22" s="5"/>
      <c r="D22" s="2">
        <f>SUM(B17*80/100)</f>
        <v>8430.1360000000004</v>
      </c>
      <c r="E22" s="2">
        <v>6.1</v>
      </c>
      <c r="F22" s="2"/>
      <c r="G22" s="2"/>
      <c r="H22" s="2">
        <f>SUM(D22*6.1/100)</f>
        <v>514.23829599999999</v>
      </c>
      <c r="I22" s="9"/>
    </row>
    <row r="23" spans="1:9">
      <c r="A23" s="4" t="s">
        <v>6</v>
      </c>
      <c r="B23" s="5"/>
      <c r="C23" s="5"/>
      <c r="D23" s="2">
        <f>SUM(F17)</f>
        <v>11042.51</v>
      </c>
      <c r="E23" s="2">
        <v>8.5</v>
      </c>
      <c r="F23" s="2"/>
      <c r="G23" s="2"/>
      <c r="H23" s="2">
        <f>SUM(D23*E23/100)</f>
        <v>938.61335000000008</v>
      </c>
      <c r="I23" s="2">
        <f>SUM(I17*8.5/100)</f>
        <v>0</v>
      </c>
    </row>
    <row r="24" spans="1:9">
      <c r="A24" s="4" t="s">
        <v>7</v>
      </c>
      <c r="B24" s="5"/>
      <c r="C24" s="5"/>
      <c r="D24" s="2">
        <f>SUM(F17)</f>
        <v>11042.51</v>
      </c>
      <c r="E24" s="7">
        <v>0.505</v>
      </c>
      <c r="F24" s="7"/>
      <c r="G24" s="7"/>
      <c r="H24" s="2">
        <f>SUM(D24*E24/100)</f>
        <v>55.764675500000003</v>
      </c>
      <c r="I24" s="2">
        <f>SUM(I17*0.505/100)</f>
        <v>0</v>
      </c>
    </row>
    <row r="25" spans="1:9">
      <c r="A25" s="5"/>
      <c r="B25" s="22" t="s">
        <v>11</v>
      </c>
      <c r="C25" s="22"/>
      <c r="D25" s="22"/>
      <c r="E25" s="22"/>
      <c r="F25" s="13"/>
      <c r="G25" s="13"/>
      <c r="H25" s="3">
        <f>SUM(H21:H24)</f>
        <v>4136.7337015000003</v>
      </c>
      <c r="I25" s="3">
        <f>SUM(I21:I24)</f>
        <v>0</v>
      </c>
    </row>
    <row r="26" spans="1:9">
      <c r="A26" s="5"/>
      <c r="B26" s="22" t="s">
        <v>3</v>
      </c>
      <c r="C26" s="22"/>
      <c r="D26" s="22"/>
      <c r="E26" s="22"/>
      <c r="F26" s="13"/>
      <c r="G26" s="13"/>
      <c r="H26" s="3">
        <f>SUM(H19+H25)</f>
        <v>14963.503701500002</v>
      </c>
      <c r="I26" s="3">
        <f>SUM(I17+I25)</f>
        <v>0</v>
      </c>
    </row>
    <row r="27" spans="1:9">
      <c r="A27" s="5"/>
      <c r="B27" s="23" t="s">
        <v>30</v>
      </c>
      <c r="C27" s="23"/>
      <c r="D27" s="23"/>
      <c r="E27" s="23"/>
      <c r="F27" s="12"/>
      <c r="G27" s="12"/>
      <c r="H27" s="3">
        <f>SUM(H26/3)</f>
        <v>4987.8345671666675</v>
      </c>
      <c r="I27" s="3">
        <f>SUM(I26/3)</f>
        <v>0</v>
      </c>
    </row>
    <row r="28" spans="1:9">
      <c r="A28" s="5"/>
      <c r="B28" s="23" t="s">
        <v>31</v>
      </c>
      <c r="C28" s="23"/>
      <c r="D28" s="23"/>
      <c r="E28" s="23"/>
      <c r="F28" s="12"/>
      <c r="G28" s="12"/>
      <c r="H28" s="3">
        <f>SUM(H26-H27)</f>
        <v>9975.6691343333332</v>
      </c>
      <c r="I28" s="3">
        <f>SUM(I26-I27)</f>
        <v>0</v>
      </c>
    </row>
    <row r="29" spans="1:9">
      <c r="A29" s="18"/>
      <c r="B29" s="18"/>
      <c r="C29" s="18"/>
      <c r="D29" s="18"/>
      <c r="E29" s="18"/>
      <c r="F29" s="18"/>
      <c r="G29" s="18"/>
      <c r="H29" s="18"/>
    </row>
    <row r="30" spans="1:9">
      <c r="A30" s="10"/>
      <c r="B30" s="10"/>
      <c r="C30" s="10"/>
      <c r="D30" s="10"/>
      <c r="E30" s="10"/>
      <c r="F30" s="10"/>
      <c r="G30" s="10"/>
      <c r="H30" s="10"/>
    </row>
    <row r="31" spans="1:9">
      <c r="A31" s="10" t="s">
        <v>34</v>
      </c>
      <c r="B31" s="10"/>
      <c r="C31" s="10"/>
      <c r="D31" s="10"/>
      <c r="E31" s="10"/>
      <c r="F31" s="10"/>
      <c r="G31" s="10"/>
      <c r="H31" s="10"/>
    </row>
    <row r="33" spans="1:2">
      <c r="A33" s="19" t="s">
        <v>23</v>
      </c>
      <c r="B33" s="19"/>
    </row>
    <row r="34" spans="1:2">
      <c r="A34" s="19" t="s">
        <v>24</v>
      </c>
      <c r="B34" s="19"/>
    </row>
  </sheetData>
  <mergeCells count="9">
    <mergeCell ref="A29:H29"/>
    <mergeCell ref="A33:B33"/>
    <mergeCell ref="A34:B34"/>
    <mergeCell ref="A1:I1"/>
    <mergeCell ref="B19:E19"/>
    <mergeCell ref="B25:E25"/>
    <mergeCell ref="B26:E26"/>
    <mergeCell ref="B27:E27"/>
    <mergeCell ref="B28:E28"/>
  </mergeCells>
  <pageMargins left="0.7" right="0.7" top="0.75" bottom="0.75" header="0.3" footer="0.3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Normal="100" workbookViewId="0">
      <selection activeCell="N17" sqref="N17"/>
    </sheetView>
  </sheetViews>
  <sheetFormatPr defaultRowHeight="15"/>
  <cols>
    <col min="1" max="1" width="32.5703125" customWidth="1"/>
    <col min="2" max="2" width="17.85546875" customWidth="1"/>
    <col min="3" max="3" width="17.42578125" customWidth="1"/>
    <col min="4" max="4" width="18.7109375" customWidth="1"/>
    <col min="5" max="7" width="12.28515625" customWidth="1"/>
    <col min="8" max="8" width="16.85546875" customWidth="1"/>
    <col min="9" max="9" width="12" bestFit="1" customWidth="1"/>
  </cols>
  <sheetData>
    <row r="1" spans="1:10">
      <c r="A1" s="20" t="s">
        <v>27</v>
      </c>
      <c r="B1" s="20"/>
      <c r="C1" s="20"/>
      <c r="D1" s="20"/>
      <c r="E1" s="20"/>
      <c r="F1" s="20"/>
      <c r="G1" s="20"/>
      <c r="H1" s="20"/>
      <c r="I1" s="21"/>
    </row>
    <row r="2" spans="1:10" ht="45">
      <c r="A2" s="14" t="s">
        <v>35</v>
      </c>
      <c r="B2" s="11" t="s">
        <v>0</v>
      </c>
      <c r="C2" s="11" t="s">
        <v>16</v>
      </c>
      <c r="D2" s="11" t="s">
        <v>17</v>
      </c>
      <c r="E2" s="11"/>
      <c r="F2" s="11" t="s">
        <v>2</v>
      </c>
      <c r="G2" s="11" t="s">
        <v>12</v>
      </c>
      <c r="H2" s="11" t="s">
        <v>18</v>
      </c>
      <c r="I2" s="11"/>
      <c r="J2" s="1"/>
    </row>
    <row r="3" spans="1:10">
      <c r="A3" s="15">
        <v>42736</v>
      </c>
      <c r="B3" s="2">
        <v>1621.18</v>
      </c>
      <c r="C3" s="2">
        <v>38.64</v>
      </c>
      <c r="D3" s="2">
        <v>42.28</v>
      </c>
      <c r="E3" s="2"/>
      <c r="F3" s="2">
        <f>SUM(B3:E3)</f>
        <v>1702.1000000000001</v>
      </c>
      <c r="G3" s="2">
        <v>-33.19</v>
      </c>
      <c r="H3" s="2">
        <f>SUM(F3:G3)</f>
        <v>1668.91</v>
      </c>
      <c r="I3" s="5"/>
    </row>
    <row r="4" spans="1:10">
      <c r="A4" s="15">
        <v>42767</v>
      </c>
      <c r="B4" s="2">
        <v>1621.18</v>
      </c>
      <c r="C4" s="2">
        <v>38.64</v>
      </c>
      <c r="D4" s="2">
        <v>42.28</v>
      </c>
      <c r="E4" s="2"/>
      <c r="F4" s="2">
        <f t="shared" ref="F4:F17" si="0">SUM(B4:E4)</f>
        <v>1702.1000000000001</v>
      </c>
      <c r="G4" s="2">
        <v>-33.19</v>
      </c>
      <c r="H4" s="2">
        <f t="shared" ref="H4:H17" si="1">SUM(F4:G4)</f>
        <v>1668.91</v>
      </c>
      <c r="I4" s="5"/>
    </row>
    <row r="5" spans="1:10">
      <c r="A5" s="15">
        <v>42795</v>
      </c>
      <c r="B5" s="2">
        <v>1621.18</v>
      </c>
      <c r="C5" s="2">
        <v>38.64</v>
      </c>
      <c r="D5" s="2">
        <v>42.28</v>
      </c>
      <c r="E5" s="2"/>
      <c r="F5" s="2">
        <f t="shared" si="0"/>
        <v>1702.1000000000001</v>
      </c>
      <c r="G5" s="2">
        <v>-33.19</v>
      </c>
      <c r="H5" s="2">
        <f t="shared" si="1"/>
        <v>1668.91</v>
      </c>
      <c r="I5" s="5"/>
    </row>
    <row r="6" spans="1:10">
      <c r="A6" s="15">
        <v>42826</v>
      </c>
      <c r="B6" s="2">
        <v>1621.18</v>
      </c>
      <c r="C6" s="2">
        <v>38.64</v>
      </c>
      <c r="D6" s="2">
        <v>42.28</v>
      </c>
      <c r="E6" s="2"/>
      <c r="F6" s="2">
        <f t="shared" si="0"/>
        <v>1702.1000000000001</v>
      </c>
      <c r="G6" s="2">
        <v>-33.19</v>
      </c>
      <c r="H6" s="2">
        <f t="shared" si="1"/>
        <v>1668.91</v>
      </c>
      <c r="I6" s="5"/>
    </row>
    <row r="7" spans="1:10">
      <c r="A7" s="15">
        <v>42856</v>
      </c>
      <c r="B7" s="2">
        <v>1621.18</v>
      </c>
      <c r="C7" s="2">
        <v>38.64</v>
      </c>
      <c r="D7" s="2">
        <v>42.28</v>
      </c>
      <c r="E7" s="2"/>
      <c r="F7" s="2">
        <f t="shared" si="0"/>
        <v>1702.1000000000001</v>
      </c>
      <c r="G7" s="2">
        <v>-33.19</v>
      </c>
      <c r="H7" s="2">
        <f t="shared" si="1"/>
        <v>1668.91</v>
      </c>
      <c r="I7" s="5"/>
    </row>
    <row r="8" spans="1:10">
      <c r="A8" s="15">
        <v>42887</v>
      </c>
      <c r="B8" s="2">
        <v>1621.18</v>
      </c>
      <c r="C8" s="2">
        <v>38.64</v>
      </c>
      <c r="D8" s="2">
        <v>42.28</v>
      </c>
      <c r="E8" s="2"/>
      <c r="F8" s="2">
        <f t="shared" si="0"/>
        <v>1702.1000000000001</v>
      </c>
      <c r="G8" s="2">
        <v>-33.19</v>
      </c>
      <c r="H8" s="2">
        <f t="shared" si="1"/>
        <v>1668.91</v>
      </c>
      <c r="I8" s="5"/>
    </row>
    <row r="9" spans="1:10">
      <c r="A9" s="15">
        <v>42917</v>
      </c>
      <c r="B9" s="2">
        <v>1621.18</v>
      </c>
      <c r="C9" s="2">
        <v>38.64</v>
      </c>
      <c r="D9" s="2">
        <v>42.28</v>
      </c>
      <c r="E9" s="2"/>
      <c r="F9" s="2">
        <f t="shared" si="0"/>
        <v>1702.1000000000001</v>
      </c>
      <c r="G9" s="2">
        <v>-33.19</v>
      </c>
      <c r="H9" s="2">
        <f t="shared" si="1"/>
        <v>1668.91</v>
      </c>
      <c r="I9" s="5"/>
    </row>
    <row r="10" spans="1:10">
      <c r="A10" s="15">
        <v>42948</v>
      </c>
      <c r="B10" s="2">
        <v>1621.18</v>
      </c>
      <c r="C10" s="2">
        <v>38.64</v>
      </c>
      <c r="D10" s="2">
        <v>42.28</v>
      </c>
      <c r="E10" s="2"/>
      <c r="F10" s="2">
        <f t="shared" si="0"/>
        <v>1702.1000000000001</v>
      </c>
      <c r="G10" s="2">
        <v>-33.19</v>
      </c>
      <c r="H10" s="2">
        <f t="shared" si="1"/>
        <v>1668.91</v>
      </c>
      <c r="I10" s="5"/>
    </row>
    <row r="11" spans="1:10">
      <c r="A11" s="15">
        <v>42979</v>
      </c>
      <c r="B11" s="2">
        <v>1621.18</v>
      </c>
      <c r="C11" s="2">
        <v>38.64</v>
      </c>
      <c r="D11" s="2">
        <v>42.28</v>
      </c>
      <c r="E11" s="2"/>
      <c r="F11" s="2">
        <f t="shared" si="0"/>
        <v>1702.1000000000001</v>
      </c>
      <c r="G11" s="2">
        <v>-33.19</v>
      </c>
      <c r="H11" s="2">
        <f t="shared" si="1"/>
        <v>1668.91</v>
      </c>
      <c r="I11" s="5"/>
    </row>
    <row r="12" spans="1:10">
      <c r="A12" s="15">
        <v>43009</v>
      </c>
      <c r="B12" s="2">
        <v>1621.18</v>
      </c>
      <c r="C12" s="2">
        <v>38.64</v>
      </c>
      <c r="D12" s="2">
        <v>42.28</v>
      </c>
      <c r="E12" s="2"/>
      <c r="F12" s="2">
        <f t="shared" si="0"/>
        <v>1702.1000000000001</v>
      </c>
      <c r="G12" s="2">
        <v>-33.19</v>
      </c>
      <c r="H12" s="2">
        <f t="shared" si="1"/>
        <v>1668.91</v>
      </c>
      <c r="I12" s="5"/>
    </row>
    <row r="13" spans="1:10">
      <c r="A13" s="17">
        <v>43040</v>
      </c>
      <c r="B13" s="2">
        <v>1621.18</v>
      </c>
      <c r="C13" s="2">
        <v>38.64</v>
      </c>
      <c r="D13" s="2">
        <v>42.28</v>
      </c>
      <c r="E13" s="2"/>
      <c r="F13" s="2">
        <f t="shared" si="0"/>
        <v>1702.1000000000001</v>
      </c>
      <c r="G13" s="2">
        <v>-33.19</v>
      </c>
      <c r="H13" s="2">
        <f t="shared" si="1"/>
        <v>1668.91</v>
      </c>
      <c r="I13" s="5"/>
    </row>
    <row r="14" spans="1:10">
      <c r="A14" s="15">
        <v>43070</v>
      </c>
      <c r="B14" s="2">
        <v>1621.18</v>
      </c>
      <c r="C14" s="2">
        <v>38.64</v>
      </c>
      <c r="D14" s="2">
        <v>42.28</v>
      </c>
      <c r="E14" s="2"/>
      <c r="F14" s="2">
        <f t="shared" si="0"/>
        <v>1702.1000000000001</v>
      </c>
      <c r="G14" s="2">
        <v>-33.19</v>
      </c>
      <c r="H14" s="2">
        <f t="shared" si="1"/>
        <v>1668.91</v>
      </c>
      <c r="I14" s="5"/>
    </row>
    <row r="15" spans="1:10">
      <c r="A15" s="4" t="s">
        <v>13</v>
      </c>
      <c r="B15" s="2">
        <f>SUM(B3:B14)</f>
        <v>19454.16</v>
      </c>
      <c r="C15" s="2">
        <f t="shared" ref="C15:E15" si="2">SUM(C3:C14)</f>
        <v>463.67999999999989</v>
      </c>
      <c r="D15" s="2">
        <f t="shared" si="2"/>
        <v>507.3599999999999</v>
      </c>
      <c r="E15" s="2">
        <f t="shared" si="2"/>
        <v>0</v>
      </c>
      <c r="F15" s="2">
        <f t="shared" si="0"/>
        <v>20425.2</v>
      </c>
      <c r="G15" s="2">
        <f>SUM(G3:G14)</f>
        <v>-398.28</v>
      </c>
      <c r="H15" s="2">
        <f t="shared" si="1"/>
        <v>20026.920000000002</v>
      </c>
      <c r="I15" s="5"/>
    </row>
    <row r="16" spans="1:10">
      <c r="A16" s="4" t="s">
        <v>1</v>
      </c>
      <c r="B16" s="2">
        <f>SUM(B15/12)</f>
        <v>1621.18</v>
      </c>
      <c r="C16" s="2">
        <f t="shared" ref="C16" si="3">SUM(C15/12)</f>
        <v>38.639999999999993</v>
      </c>
      <c r="D16" s="2"/>
      <c r="E16" s="2"/>
      <c r="F16" s="2">
        <f t="shared" si="0"/>
        <v>1659.8200000000002</v>
      </c>
      <c r="G16" s="2">
        <v>-33.19</v>
      </c>
      <c r="H16" s="2">
        <f t="shared" si="1"/>
        <v>1626.63</v>
      </c>
      <c r="I16" s="5"/>
    </row>
    <row r="17" spans="1:9">
      <c r="A17" s="4" t="s">
        <v>3</v>
      </c>
      <c r="B17" s="2">
        <f>SUM(B15:B16)</f>
        <v>21075.34</v>
      </c>
      <c r="C17" s="2">
        <f t="shared" ref="C17:E17" si="4">SUM(C15:C16)</f>
        <v>502.31999999999988</v>
      </c>
      <c r="D17" s="2">
        <f t="shared" si="4"/>
        <v>507.3599999999999</v>
      </c>
      <c r="E17" s="2">
        <f t="shared" si="4"/>
        <v>0</v>
      </c>
      <c r="F17" s="2">
        <f t="shared" si="0"/>
        <v>22085.02</v>
      </c>
      <c r="G17" s="2">
        <f>SUM(G15:G16)</f>
        <v>-431.46999999999997</v>
      </c>
      <c r="H17" s="2">
        <f t="shared" si="1"/>
        <v>21653.55</v>
      </c>
      <c r="I17" s="2"/>
    </row>
    <row r="18" spans="1:9">
      <c r="A18" s="8"/>
      <c r="B18" s="2"/>
      <c r="C18" s="2"/>
      <c r="D18" s="2"/>
      <c r="E18" s="2"/>
      <c r="F18" s="2"/>
      <c r="G18" s="2"/>
      <c r="H18" s="2"/>
      <c r="I18" s="2"/>
    </row>
    <row r="19" spans="1:9">
      <c r="A19" s="5"/>
      <c r="B19" s="22" t="s">
        <v>14</v>
      </c>
      <c r="C19" s="22"/>
      <c r="D19" s="22"/>
      <c r="E19" s="22"/>
      <c r="F19" s="13"/>
      <c r="G19" s="13"/>
      <c r="H19" s="3">
        <f>SUM(H17:H18)</f>
        <v>21653.55</v>
      </c>
      <c r="I19" s="2"/>
    </row>
    <row r="20" spans="1:9">
      <c r="A20" s="4" t="s">
        <v>4</v>
      </c>
      <c r="B20" s="5"/>
      <c r="C20" s="5"/>
      <c r="D20" s="6" t="s">
        <v>8</v>
      </c>
      <c r="E20" s="6" t="s">
        <v>10</v>
      </c>
      <c r="F20" s="6"/>
      <c r="G20" s="6"/>
      <c r="H20" s="6" t="s">
        <v>9</v>
      </c>
      <c r="I20" s="2"/>
    </row>
    <row r="21" spans="1:9">
      <c r="A21" s="4" t="s">
        <v>5</v>
      </c>
      <c r="B21" s="5"/>
      <c r="C21" s="5"/>
      <c r="D21" s="2">
        <f>SUM(F17)</f>
        <v>22085.02</v>
      </c>
      <c r="E21" s="2">
        <v>23.8</v>
      </c>
      <c r="F21" s="2"/>
      <c r="G21" s="2"/>
      <c r="H21" s="2">
        <f>SUM(D21*E21/100)</f>
        <v>5256.2347600000003</v>
      </c>
      <c r="I21" s="2"/>
    </row>
    <row r="22" spans="1:9" ht="37.5" customHeight="1">
      <c r="A22" s="8" t="s">
        <v>26</v>
      </c>
      <c r="B22" s="5"/>
      <c r="C22" s="5"/>
      <c r="D22" s="2">
        <f>SUM(B17*80/100)</f>
        <v>16860.272000000001</v>
      </c>
      <c r="E22" s="2">
        <v>6.1</v>
      </c>
      <c r="F22" s="2"/>
      <c r="G22" s="2"/>
      <c r="H22" s="2">
        <f>SUM(D22*6.1/100)</f>
        <v>1028.476592</v>
      </c>
      <c r="I22" s="9"/>
    </row>
    <row r="23" spans="1:9">
      <c r="A23" s="4" t="s">
        <v>6</v>
      </c>
      <c r="B23" s="5"/>
      <c r="C23" s="5"/>
      <c r="D23" s="2">
        <f>SUM(F17)</f>
        <v>22085.02</v>
      </c>
      <c r="E23" s="2">
        <v>8.5</v>
      </c>
      <c r="F23" s="2"/>
      <c r="G23" s="2"/>
      <c r="H23" s="2">
        <f>SUM(D23*E23/100)</f>
        <v>1877.2267000000002</v>
      </c>
      <c r="I23" s="2">
        <f>SUM(I17*8.5/100)</f>
        <v>0</v>
      </c>
    </row>
    <row r="24" spans="1:9">
      <c r="A24" s="4" t="s">
        <v>7</v>
      </c>
      <c r="B24" s="5"/>
      <c r="C24" s="5"/>
      <c r="D24" s="2">
        <f>SUM(F17)</f>
        <v>22085.02</v>
      </c>
      <c r="E24" s="7">
        <v>0.505</v>
      </c>
      <c r="F24" s="7"/>
      <c r="G24" s="7"/>
      <c r="H24" s="2">
        <f>SUM(D24*E24/100)</f>
        <v>111.52935100000001</v>
      </c>
      <c r="I24" s="2">
        <f>SUM(I17*0.505/100)</f>
        <v>0</v>
      </c>
    </row>
    <row r="25" spans="1:9">
      <c r="A25" s="5"/>
      <c r="B25" s="22" t="s">
        <v>11</v>
      </c>
      <c r="C25" s="22"/>
      <c r="D25" s="22"/>
      <c r="E25" s="22"/>
      <c r="F25" s="13"/>
      <c r="G25" s="13"/>
      <c r="H25" s="3">
        <f>SUM(H21:H24)</f>
        <v>8273.4674030000006</v>
      </c>
      <c r="I25" s="3">
        <f>SUM(I21:I24)</f>
        <v>0</v>
      </c>
    </row>
    <row r="26" spans="1:9">
      <c r="A26" s="5"/>
      <c r="B26" s="22" t="s">
        <v>3</v>
      </c>
      <c r="C26" s="22"/>
      <c r="D26" s="22"/>
      <c r="E26" s="22"/>
      <c r="F26" s="13"/>
      <c r="G26" s="13"/>
      <c r="H26" s="3">
        <f>SUM(H19+H25)</f>
        <v>29927.017402999998</v>
      </c>
      <c r="I26" s="3">
        <f>SUM(I17+I25)</f>
        <v>0</v>
      </c>
    </row>
    <row r="27" spans="1:9">
      <c r="A27" s="5"/>
      <c r="B27" s="23" t="s">
        <v>32</v>
      </c>
      <c r="C27" s="23"/>
      <c r="D27" s="23"/>
      <c r="E27" s="23"/>
      <c r="F27" s="12"/>
      <c r="G27" s="12"/>
      <c r="H27" s="3">
        <f>SUM(H26/3)</f>
        <v>9975.6724676666654</v>
      </c>
      <c r="I27" s="3">
        <f>SUM(I26/3)</f>
        <v>0</v>
      </c>
    </row>
    <row r="28" spans="1:9">
      <c r="A28" s="5"/>
      <c r="B28" s="23" t="s">
        <v>33</v>
      </c>
      <c r="C28" s="23"/>
      <c r="D28" s="23"/>
      <c r="E28" s="23"/>
      <c r="F28" s="12"/>
      <c r="G28" s="12"/>
      <c r="H28" s="3">
        <f>SUM(H26-H27)</f>
        <v>19951.344935333334</v>
      </c>
      <c r="I28" s="3">
        <f>SUM(I26-I27)</f>
        <v>0</v>
      </c>
    </row>
    <row r="29" spans="1:9">
      <c r="A29" s="18"/>
      <c r="B29" s="18"/>
      <c r="C29" s="18"/>
      <c r="D29" s="18"/>
      <c r="E29" s="18"/>
      <c r="F29" s="18"/>
      <c r="G29" s="18"/>
      <c r="H29" s="18"/>
    </row>
    <row r="30" spans="1:9">
      <c r="A30" s="10"/>
      <c r="B30" s="10"/>
      <c r="C30" s="10"/>
      <c r="D30" s="10"/>
      <c r="E30" s="10"/>
      <c r="F30" s="10"/>
      <c r="G30" s="10"/>
      <c r="H30" s="10"/>
    </row>
    <row r="31" spans="1:9">
      <c r="A31" s="10" t="s">
        <v>34</v>
      </c>
      <c r="B31" s="10"/>
      <c r="C31" s="10"/>
      <c r="D31" s="10"/>
      <c r="E31" s="10"/>
      <c r="F31" s="10"/>
      <c r="G31" s="10"/>
      <c r="H31" s="10"/>
    </row>
    <row r="33" spans="1:2">
      <c r="A33" s="19" t="s">
        <v>23</v>
      </c>
      <c r="B33" s="19"/>
    </row>
    <row r="34" spans="1:2">
      <c r="A34" s="19" t="s">
        <v>24</v>
      </c>
      <c r="B34" s="19"/>
    </row>
  </sheetData>
  <mergeCells count="9">
    <mergeCell ref="A29:H29"/>
    <mergeCell ref="A33:B33"/>
    <mergeCell ref="A34:B34"/>
    <mergeCell ref="A1:I1"/>
    <mergeCell ref="B19:E19"/>
    <mergeCell ref="B25:E25"/>
    <mergeCell ref="B26:E26"/>
    <mergeCell ref="B27:E27"/>
    <mergeCell ref="B28:E2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Foglio3</vt:lpstr>
      <vt:lpstr>2016 (2)</vt:lpstr>
      <vt:lpstr>2018</vt:lpstr>
      <vt:lpstr>2017 -1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2019-12-19T09:00:30Z</dcterms:modified>
</cp:coreProperties>
</file>